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ZAmb\Signalgorithm\Analysis\Core Sets\100 days\FOM-EMA Opt\"/>
    </mc:Choice>
  </mc:AlternateContent>
  <bookViews>
    <workbookView xWindow="0" yWindow="0" windowWidth="20490" windowHeight="9510" tabRatio="690" activeTab="1"/>
  </bookViews>
  <sheets>
    <sheet name="Settings" sheetId="24" r:id="rId1"/>
    <sheet name="Summary EMA FOM Opt" sheetId="48" r:id="rId2"/>
    <sheet name="A-Z Portfolio" sheetId="50" r:id="rId3"/>
    <sheet name="A-Z Ext No NUGT" sheetId="52" r:id="rId4"/>
    <sheet name="A-Z Ext" sheetId="51" r:id="rId5"/>
    <sheet name="NUGT" sheetId="53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'Summary EMA FOM Opt'!$B$9:$S$319</definedName>
    <definedName name="AmountInvested">'Summary EMA FOM Opt'!$C$7</definedName>
    <definedName name="as">[1]Strategy!$DE$552</definedName>
    <definedName name="Frac100day">'Summary EMA FOM Opt'!$C$5</definedName>
    <definedName name="Frac10day">'Summary EMA FOM Opt'!$C$2</definedName>
    <definedName name="Frac25day">'Summary EMA FOM Opt'!$C$3</definedName>
    <definedName name="Frac50day">'Summary EMA FOM Opt'!$C$4</definedName>
    <definedName name="Frac99day">'Summary EMA FOM Opt'!$C$5</definedName>
    <definedName name="g">[2]Strategy!$CQ$552</definedName>
    <definedName name="IncludeRanks">'Summary EMA FOM Opt'!$G$321</definedName>
    <definedName name="PeriodsPerYear">Settings!$N$8</definedName>
    <definedName name="q">[3]Strategy!$BA$552</definedName>
    <definedName name="qw">[1]Strategy!$DE$552</definedName>
    <definedName name="SpotlightAlg">[4]Strategy!$D$561</definedName>
    <definedName name="TrafficLight1">[4]Strategy!$Y$552</definedName>
    <definedName name="TrafficLight2">[4]Strategy!$AM$552</definedName>
    <definedName name="TrafficLight3">[4]Strategy!$BA$552</definedName>
    <definedName name="TrafficLight4">[4]Strategy!$BO$552</definedName>
    <definedName name="TrafficLight5">[4]Strategy!$CC$552</definedName>
    <definedName name="TrafficLight6">[4]Strategy!$CQ$552</definedName>
    <definedName name="TrafficLight7">[4]Strategy!$DE$552</definedName>
    <definedName name="TrafficLight8">[4]Strategy!$DS$552</definedName>
  </definedName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48" l="1"/>
  <c r="P323" i="48" l="1"/>
  <c r="Q323" i="48"/>
  <c r="R323" i="48"/>
  <c r="S323" i="48"/>
  <c r="O318" i="48" l="1"/>
  <c r="X318" i="48" s="1"/>
  <c r="O317" i="48"/>
  <c r="X317" i="48" s="1"/>
  <c r="O316" i="48"/>
  <c r="X316" i="48" s="1"/>
  <c r="O315" i="48"/>
  <c r="X315" i="48" s="1"/>
  <c r="O314" i="48"/>
  <c r="X314" i="48" s="1"/>
  <c r="O313" i="48"/>
  <c r="X313" i="48" s="1"/>
  <c r="O312" i="48"/>
  <c r="X312" i="48" s="1"/>
  <c r="O311" i="48"/>
  <c r="X311" i="48" s="1"/>
  <c r="O308" i="48"/>
  <c r="X308" i="48" s="1"/>
  <c r="O307" i="48"/>
  <c r="X307" i="48" s="1"/>
  <c r="O306" i="48"/>
  <c r="X306" i="48" s="1"/>
  <c r="O305" i="48"/>
  <c r="X305" i="48" s="1"/>
  <c r="O304" i="48"/>
  <c r="X304" i="48" s="1"/>
  <c r="O303" i="48"/>
  <c r="X303" i="48" s="1"/>
  <c r="O302" i="48"/>
  <c r="X302" i="48" s="1"/>
  <c r="O301" i="48"/>
  <c r="X301" i="48" s="1"/>
  <c r="O298" i="48"/>
  <c r="X298" i="48" s="1"/>
  <c r="O297" i="48"/>
  <c r="X297" i="48" s="1"/>
  <c r="O296" i="48"/>
  <c r="X296" i="48" s="1"/>
  <c r="O295" i="48"/>
  <c r="X295" i="48" s="1"/>
  <c r="O294" i="48"/>
  <c r="X294" i="48" s="1"/>
  <c r="O293" i="48"/>
  <c r="X293" i="48" s="1"/>
  <c r="O292" i="48"/>
  <c r="X292" i="48" s="1"/>
  <c r="O291" i="48"/>
  <c r="X291" i="48" s="1"/>
  <c r="O288" i="48"/>
  <c r="X288" i="48" s="1"/>
  <c r="O287" i="48"/>
  <c r="X287" i="48" s="1"/>
  <c r="O286" i="48"/>
  <c r="X286" i="48" s="1"/>
  <c r="O285" i="48"/>
  <c r="X285" i="48" s="1"/>
  <c r="O284" i="48"/>
  <c r="X284" i="48" s="1"/>
  <c r="O283" i="48"/>
  <c r="X283" i="48" s="1"/>
  <c r="O282" i="48"/>
  <c r="X282" i="48" s="1"/>
  <c r="O281" i="48"/>
  <c r="X281" i="48" s="1"/>
  <c r="O278" i="48"/>
  <c r="X278" i="48" s="1"/>
  <c r="O277" i="48"/>
  <c r="X277" i="48" s="1"/>
  <c r="O276" i="48"/>
  <c r="X276" i="48" s="1"/>
  <c r="O275" i="48"/>
  <c r="X275" i="48" s="1"/>
  <c r="O274" i="48"/>
  <c r="X274" i="48" s="1"/>
  <c r="O273" i="48"/>
  <c r="X273" i="48" s="1"/>
  <c r="O272" i="48"/>
  <c r="X272" i="48" s="1"/>
  <c r="O271" i="48"/>
  <c r="X271" i="48" s="1"/>
  <c r="O268" i="48"/>
  <c r="X268" i="48" s="1"/>
  <c r="O267" i="48"/>
  <c r="X267" i="48" s="1"/>
  <c r="O266" i="48"/>
  <c r="X266" i="48" s="1"/>
  <c r="O265" i="48"/>
  <c r="X265" i="48" s="1"/>
  <c r="O264" i="48"/>
  <c r="X264" i="48" s="1"/>
  <c r="O263" i="48"/>
  <c r="X263" i="48" s="1"/>
  <c r="O262" i="48"/>
  <c r="X262" i="48" s="1"/>
  <c r="O261" i="48"/>
  <c r="X261" i="48" s="1"/>
  <c r="O258" i="48"/>
  <c r="X258" i="48" s="1"/>
  <c r="O257" i="48"/>
  <c r="X257" i="48" s="1"/>
  <c r="O256" i="48"/>
  <c r="X256" i="48" s="1"/>
  <c r="O255" i="48"/>
  <c r="X255" i="48" s="1"/>
  <c r="O254" i="48"/>
  <c r="X254" i="48" s="1"/>
  <c r="O253" i="48"/>
  <c r="X253" i="48" s="1"/>
  <c r="O252" i="48"/>
  <c r="X252" i="48" s="1"/>
  <c r="O251" i="48"/>
  <c r="X251" i="48" s="1"/>
  <c r="O248" i="48"/>
  <c r="X248" i="48" s="1"/>
  <c r="O247" i="48"/>
  <c r="X247" i="48" s="1"/>
  <c r="O246" i="48"/>
  <c r="X246" i="48" s="1"/>
  <c r="O245" i="48"/>
  <c r="X245" i="48" s="1"/>
  <c r="O244" i="48"/>
  <c r="X244" i="48" s="1"/>
  <c r="O243" i="48"/>
  <c r="X243" i="48" s="1"/>
  <c r="O242" i="48"/>
  <c r="X242" i="48" s="1"/>
  <c r="O241" i="48"/>
  <c r="X241" i="48" s="1"/>
  <c r="O238" i="48"/>
  <c r="X238" i="48" s="1"/>
  <c r="O237" i="48"/>
  <c r="X237" i="48" s="1"/>
  <c r="O236" i="48"/>
  <c r="X236" i="48" s="1"/>
  <c r="O235" i="48"/>
  <c r="X235" i="48" s="1"/>
  <c r="O234" i="48"/>
  <c r="X234" i="48" s="1"/>
  <c r="O233" i="48"/>
  <c r="X233" i="48" s="1"/>
  <c r="O232" i="48"/>
  <c r="X232" i="48" s="1"/>
  <c r="O231" i="48"/>
  <c r="X231" i="48" s="1"/>
  <c r="O228" i="48"/>
  <c r="X228" i="48" s="1"/>
  <c r="O227" i="48"/>
  <c r="X227" i="48" s="1"/>
  <c r="O226" i="48"/>
  <c r="X226" i="48" s="1"/>
  <c r="O225" i="48"/>
  <c r="X225" i="48" s="1"/>
  <c r="O224" i="48"/>
  <c r="X224" i="48" s="1"/>
  <c r="O223" i="48"/>
  <c r="X223" i="48" s="1"/>
  <c r="O222" i="48"/>
  <c r="X222" i="48" s="1"/>
  <c r="O221" i="48"/>
  <c r="X221" i="48" s="1"/>
  <c r="O218" i="48"/>
  <c r="X218" i="48" s="1"/>
  <c r="O217" i="48"/>
  <c r="X217" i="48" s="1"/>
  <c r="O216" i="48"/>
  <c r="X216" i="48" s="1"/>
  <c r="O215" i="48"/>
  <c r="X215" i="48" s="1"/>
  <c r="O214" i="48"/>
  <c r="X214" i="48" s="1"/>
  <c r="O213" i="48"/>
  <c r="X213" i="48" s="1"/>
  <c r="O212" i="48"/>
  <c r="X212" i="48" s="1"/>
  <c r="O211" i="48"/>
  <c r="X211" i="48" s="1"/>
  <c r="O208" i="48"/>
  <c r="X208" i="48" s="1"/>
  <c r="O207" i="48"/>
  <c r="X207" i="48" s="1"/>
  <c r="O206" i="48"/>
  <c r="X206" i="48" s="1"/>
  <c r="O205" i="48"/>
  <c r="X205" i="48" s="1"/>
  <c r="O204" i="48"/>
  <c r="X204" i="48" s="1"/>
  <c r="O203" i="48"/>
  <c r="X203" i="48" s="1"/>
  <c r="O202" i="48"/>
  <c r="X202" i="48" s="1"/>
  <c r="O201" i="48"/>
  <c r="X201" i="48" s="1"/>
  <c r="O198" i="48"/>
  <c r="X198" i="48" s="1"/>
  <c r="O197" i="48"/>
  <c r="X197" i="48" s="1"/>
  <c r="O196" i="48"/>
  <c r="X196" i="48" s="1"/>
  <c r="O195" i="48"/>
  <c r="X195" i="48" s="1"/>
  <c r="O194" i="48"/>
  <c r="X194" i="48" s="1"/>
  <c r="O193" i="48"/>
  <c r="X193" i="48" s="1"/>
  <c r="O192" i="48"/>
  <c r="X192" i="48" s="1"/>
  <c r="O191" i="48"/>
  <c r="X191" i="48" s="1"/>
  <c r="O188" i="48"/>
  <c r="X188" i="48" s="1"/>
  <c r="O187" i="48"/>
  <c r="X187" i="48" s="1"/>
  <c r="O186" i="48"/>
  <c r="X186" i="48" s="1"/>
  <c r="O185" i="48"/>
  <c r="X185" i="48" s="1"/>
  <c r="O184" i="48"/>
  <c r="X184" i="48" s="1"/>
  <c r="O183" i="48"/>
  <c r="X183" i="48" s="1"/>
  <c r="O182" i="48"/>
  <c r="X182" i="48" s="1"/>
  <c r="O181" i="48"/>
  <c r="X181" i="48" s="1"/>
  <c r="O178" i="48"/>
  <c r="X178" i="48" s="1"/>
  <c r="O177" i="48"/>
  <c r="X177" i="48" s="1"/>
  <c r="O176" i="48"/>
  <c r="X176" i="48" s="1"/>
  <c r="O175" i="48"/>
  <c r="X175" i="48" s="1"/>
  <c r="O174" i="48"/>
  <c r="X174" i="48" s="1"/>
  <c r="O173" i="48"/>
  <c r="X173" i="48" s="1"/>
  <c r="O172" i="48"/>
  <c r="X172" i="48" s="1"/>
  <c r="O171" i="48"/>
  <c r="X171" i="48" s="1"/>
  <c r="O168" i="48"/>
  <c r="X168" i="48" s="1"/>
  <c r="O167" i="48"/>
  <c r="X167" i="48" s="1"/>
  <c r="O166" i="48"/>
  <c r="X166" i="48" s="1"/>
  <c r="O165" i="48"/>
  <c r="X165" i="48" s="1"/>
  <c r="O164" i="48"/>
  <c r="X164" i="48" s="1"/>
  <c r="O163" i="48"/>
  <c r="X163" i="48" s="1"/>
  <c r="O162" i="48"/>
  <c r="X162" i="48" s="1"/>
  <c r="O161" i="48"/>
  <c r="X161" i="48" s="1"/>
  <c r="O158" i="48"/>
  <c r="X158" i="48" s="1"/>
  <c r="O157" i="48"/>
  <c r="X157" i="48" s="1"/>
  <c r="O156" i="48"/>
  <c r="X156" i="48" s="1"/>
  <c r="O155" i="48"/>
  <c r="X155" i="48" s="1"/>
  <c r="O154" i="48"/>
  <c r="X154" i="48" s="1"/>
  <c r="O153" i="48"/>
  <c r="X153" i="48" s="1"/>
  <c r="O152" i="48"/>
  <c r="X152" i="48" s="1"/>
  <c r="O151" i="48"/>
  <c r="X151" i="48" s="1"/>
  <c r="O148" i="48"/>
  <c r="X148" i="48" s="1"/>
  <c r="O147" i="48"/>
  <c r="X147" i="48" s="1"/>
  <c r="O146" i="48"/>
  <c r="X146" i="48" s="1"/>
  <c r="O145" i="48"/>
  <c r="X145" i="48" s="1"/>
  <c r="O144" i="48"/>
  <c r="X144" i="48" s="1"/>
  <c r="O143" i="48"/>
  <c r="X143" i="48" s="1"/>
  <c r="O142" i="48"/>
  <c r="X142" i="48" s="1"/>
  <c r="O141" i="48"/>
  <c r="X141" i="48" s="1"/>
  <c r="O138" i="48"/>
  <c r="X138" i="48" s="1"/>
  <c r="O137" i="48"/>
  <c r="X137" i="48" s="1"/>
  <c r="O136" i="48"/>
  <c r="X136" i="48" s="1"/>
  <c r="O135" i="48"/>
  <c r="X135" i="48" s="1"/>
  <c r="O134" i="48"/>
  <c r="X134" i="48" s="1"/>
  <c r="O133" i="48"/>
  <c r="X133" i="48" s="1"/>
  <c r="O132" i="48"/>
  <c r="X132" i="48" s="1"/>
  <c r="O131" i="48"/>
  <c r="X131" i="48" s="1"/>
  <c r="O128" i="48"/>
  <c r="X128" i="48" s="1"/>
  <c r="O127" i="48"/>
  <c r="X127" i="48" s="1"/>
  <c r="O126" i="48"/>
  <c r="X126" i="48" s="1"/>
  <c r="O125" i="48"/>
  <c r="X125" i="48" s="1"/>
  <c r="O124" i="48"/>
  <c r="X124" i="48" s="1"/>
  <c r="O123" i="48"/>
  <c r="X123" i="48" s="1"/>
  <c r="O122" i="48"/>
  <c r="X122" i="48" s="1"/>
  <c r="O121" i="48"/>
  <c r="X121" i="48" s="1"/>
  <c r="O118" i="48"/>
  <c r="X118" i="48" s="1"/>
  <c r="O117" i="48"/>
  <c r="X117" i="48" s="1"/>
  <c r="O116" i="48"/>
  <c r="X116" i="48" s="1"/>
  <c r="O115" i="48"/>
  <c r="X115" i="48" s="1"/>
  <c r="O114" i="48"/>
  <c r="X114" i="48" s="1"/>
  <c r="O113" i="48"/>
  <c r="X113" i="48" s="1"/>
  <c r="O112" i="48"/>
  <c r="X112" i="48" s="1"/>
  <c r="O111" i="48"/>
  <c r="X111" i="48" s="1"/>
  <c r="O108" i="48"/>
  <c r="X108" i="48" s="1"/>
  <c r="O107" i="48"/>
  <c r="X107" i="48" s="1"/>
  <c r="O106" i="48"/>
  <c r="X106" i="48" s="1"/>
  <c r="O105" i="48"/>
  <c r="X105" i="48" s="1"/>
  <c r="O104" i="48"/>
  <c r="X104" i="48" s="1"/>
  <c r="O103" i="48"/>
  <c r="X103" i="48" s="1"/>
  <c r="O102" i="48"/>
  <c r="X102" i="48" s="1"/>
  <c r="O101" i="48"/>
  <c r="X101" i="48" s="1"/>
  <c r="O98" i="48"/>
  <c r="X98" i="48" s="1"/>
  <c r="O97" i="48"/>
  <c r="X97" i="48" s="1"/>
  <c r="O96" i="48"/>
  <c r="X96" i="48" s="1"/>
  <c r="O95" i="48"/>
  <c r="X95" i="48" s="1"/>
  <c r="O94" i="48"/>
  <c r="X94" i="48" s="1"/>
  <c r="O93" i="48"/>
  <c r="X93" i="48" s="1"/>
  <c r="O92" i="48"/>
  <c r="X92" i="48" s="1"/>
  <c r="O91" i="48"/>
  <c r="X91" i="48" s="1"/>
  <c r="O88" i="48"/>
  <c r="X88" i="48" s="1"/>
  <c r="O87" i="48"/>
  <c r="X87" i="48" s="1"/>
  <c r="O86" i="48"/>
  <c r="X86" i="48" s="1"/>
  <c r="O85" i="48"/>
  <c r="X85" i="48" s="1"/>
  <c r="O84" i="48"/>
  <c r="X84" i="48" s="1"/>
  <c r="O83" i="48"/>
  <c r="X83" i="48" s="1"/>
  <c r="O82" i="48"/>
  <c r="X82" i="48" s="1"/>
  <c r="O81" i="48"/>
  <c r="X81" i="48" s="1"/>
  <c r="O78" i="48"/>
  <c r="X78" i="48" s="1"/>
  <c r="O77" i="48"/>
  <c r="X77" i="48" s="1"/>
  <c r="O76" i="48"/>
  <c r="X76" i="48" s="1"/>
  <c r="O75" i="48"/>
  <c r="X75" i="48" s="1"/>
  <c r="O74" i="48"/>
  <c r="X74" i="48" s="1"/>
  <c r="O73" i="48"/>
  <c r="X73" i="48" s="1"/>
  <c r="O72" i="48"/>
  <c r="X72" i="48" s="1"/>
  <c r="O71" i="48"/>
  <c r="X71" i="48" s="1"/>
  <c r="O68" i="48"/>
  <c r="X68" i="48" s="1"/>
  <c r="O67" i="48"/>
  <c r="X67" i="48" s="1"/>
  <c r="O66" i="48"/>
  <c r="X66" i="48" s="1"/>
  <c r="O65" i="48"/>
  <c r="X65" i="48" s="1"/>
  <c r="O64" i="48"/>
  <c r="X64" i="48" s="1"/>
  <c r="O63" i="48"/>
  <c r="X63" i="48" s="1"/>
  <c r="O62" i="48"/>
  <c r="X62" i="48" s="1"/>
  <c r="O61" i="48"/>
  <c r="O58" i="48"/>
  <c r="X58" i="48" s="1"/>
  <c r="O57" i="48"/>
  <c r="X57" i="48" s="1"/>
  <c r="O56" i="48"/>
  <c r="X56" i="48" s="1"/>
  <c r="O55" i="48"/>
  <c r="X55" i="48" s="1"/>
  <c r="O54" i="48"/>
  <c r="X54" i="48" s="1"/>
  <c r="O53" i="48"/>
  <c r="X53" i="48" s="1"/>
  <c r="O52" i="48"/>
  <c r="X52" i="48" s="1"/>
  <c r="O51" i="48"/>
  <c r="X51" i="48" s="1"/>
  <c r="O48" i="48"/>
  <c r="X48" i="48" s="1"/>
  <c r="O47" i="48"/>
  <c r="X47" i="48" s="1"/>
  <c r="O46" i="48"/>
  <c r="X46" i="48" s="1"/>
  <c r="O45" i="48"/>
  <c r="X45" i="48" s="1"/>
  <c r="O44" i="48"/>
  <c r="X44" i="48" s="1"/>
  <c r="O43" i="48"/>
  <c r="X43" i="48" s="1"/>
  <c r="O42" i="48"/>
  <c r="X42" i="48" s="1"/>
  <c r="O41" i="48"/>
  <c r="X41" i="48" s="1"/>
  <c r="O38" i="48"/>
  <c r="X38" i="48" s="1"/>
  <c r="O37" i="48"/>
  <c r="X37" i="48" s="1"/>
  <c r="O36" i="48"/>
  <c r="X36" i="48" s="1"/>
  <c r="O35" i="48"/>
  <c r="X35" i="48" s="1"/>
  <c r="O34" i="48"/>
  <c r="X34" i="48" s="1"/>
  <c r="O33" i="48"/>
  <c r="X33" i="48" s="1"/>
  <c r="O32" i="48"/>
  <c r="X32" i="48" s="1"/>
  <c r="O31" i="48"/>
  <c r="X31" i="48" s="1"/>
  <c r="O28" i="48"/>
  <c r="X28" i="48" s="1"/>
  <c r="O27" i="48"/>
  <c r="X27" i="48" s="1"/>
  <c r="O26" i="48"/>
  <c r="X26" i="48" s="1"/>
  <c r="O25" i="48"/>
  <c r="X25" i="48" s="1"/>
  <c r="O24" i="48"/>
  <c r="X24" i="48" s="1"/>
  <c r="O23" i="48"/>
  <c r="X23" i="48" s="1"/>
  <c r="O22" i="48"/>
  <c r="X22" i="48" s="1"/>
  <c r="O21" i="48"/>
  <c r="X21" i="48" s="1"/>
  <c r="O18" i="48"/>
  <c r="X18" i="48" s="1"/>
  <c r="O17" i="48"/>
  <c r="X17" i="48" s="1"/>
  <c r="O16" i="48"/>
  <c r="X16" i="48" s="1"/>
  <c r="O15" i="48"/>
  <c r="X15" i="48" s="1"/>
  <c r="O14" i="48"/>
  <c r="X14" i="48" s="1"/>
  <c r="O13" i="48"/>
  <c r="X13" i="48" s="1"/>
  <c r="O12" i="48"/>
  <c r="X12" i="48" s="1"/>
  <c r="O11" i="48"/>
  <c r="X11" i="48" s="1"/>
  <c r="X61" i="48" l="1"/>
  <c r="X69" i="48" s="1"/>
  <c r="O69" i="48"/>
  <c r="K69" i="48" s="1"/>
  <c r="X309" i="48"/>
  <c r="X319" i="48"/>
  <c r="X119" i="48"/>
  <c r="X129" i="48"/>
  <c r="X139" i="48"/>
  <c r="X149" i="48"/>
  <c r="X159" i="48"/>
  <c r="X179" i="48"/>
  <c r="X199" i="48"/>
  <c r="X209" i="48"/>
  <c r="X219" i="48"/>
  <c r="X229" i="48"/>
  <c r="X239" i="48"/>
  <c r="X249" i="48"/>
  <c r="X259" i="48"/>
  <c r="X279" i="48"/>
  <c r="X289" i="48"/>
  <c r="X299" i="48"/>
  <c r="X19" i="48"/>
  <c r="X29" i="48"/>
  <c r="X39" i="48"/>
  <c r="X49" i="48"/>
  <c r="X59" i="48"/>
  <c r="X89" i="48"/>
  <c r="X109" i="48"/>
  <c r="X79" i="48"/>
  <c r="X99" i="48"/>
  <c r="X189" i="48"/>
  <c r="X269" i="48"/>
  <c r="X169" i="48"/>
  <c r="L31" i="48"/>
  <c r="U31" i="48" s="1"/>
  <c r="L32" i="48"/>
  <c r="U32" i="48" s="1"/>
  <c r="L33" i="48"/>
  <c r="U33" i="48" s="1"/>
  <c r="L34" i="48"/>
  <c r="U34" i="48" s="1"/>
  <c r="L35" i="48"/>
  <c r="U35" i="48" s="1"/>
  <c r="L36" i="48"/>
  <c r="U36" i="48" s="1"/>
  <c r="L37" i="48"/>
  <c r="U37" i="48" s="1"/>
  <c r="L38" i="48"/>
  <c r="U38" i="48" s="1"/>
  <c r="X321" i="48" l="1"/>
  <c r="F352" i="48" s="1"/>
  <c r="U39" i="48"/>
  <c r="P321" i="48"/>
  <c r="P322" i="48" s="1"/>
  <c r="L318" i="48"/>
  <c r="U318" i="48" s="1"/>
  <c r="L317" i="48"/>
  <c r="U317" i="48" s="1"/>
  <c r="L316" i="48"/>
  <c r="U316" i="48" s="1"/>
  <c r="L315" i="48"/>
  <c r="U315" i="48" s="1"/>
  <c r="L314" i="48"/>
  <c r="U314" i="48" s="1"/>
  <c r="L313" i="48"/>
  <c r="U313" i="48" s="1"/>
  <c r="L312" i="48"/>
  <c r="U312" i="48" s="1"/>
  <c r="L311" i="48"/>
  <c r="U311" i="48" s="1"/>
  <c r="L308" i="48"/>
  <c r="U308" i="48" s="1"/>
  <c r="L307" i="48"/>
  <c r="U307" i="48" s="1"/>
  <c r="L306" i="48"/>
  <c r="U306" i="48" s="1"/>
  <c r="L305" i="48"/>
  <c r="U305" i="48" s="1"/>
  <c r="L304" i="48"/>
  <c r="U304" i="48" s="1"/>
  <c r="L303" i="48"/>
  <c r="U303" i="48" s="1"/>
  <c r="L302" i="48"/>
  <c r="U302" i="48" s="1"/>
  <c r="L301" i="48"/>
  <c r="U301" i="48" s="1"/>
  <c r="L298" i="48"/>
  <c r="U298" i="48" s="1"/>
  <c r="L297" i="48"/>
  <c r="U297" i="48" s="1"/>
  <c r="L296" i="48"/>
  <c r="U296" i="48" s="1"/>
  <c r="L295" i="48"/>
  <c r="U295" i="48" s="1"/>
  <c r="L294" i="48"/>
  <c r="U294" i="48" s="1"/>
  <c r="L293" i="48"/>
  <c r="U293" i="48" s="1"/>
  <c r="L292" i="48"/>
  <c r="U292" i="48" s="1"/>
  <c r="L291" i="48"/>
  <c r="U291" i="48" s="1"/>
  <c r="L288" i="48"/>
  <c r="U288" i="48" s="1"/>
  <c r="L287" i="48"/>
  <c r="U287" i="48" s="1"/>
  <c r="L286" i="48"/>
  <c r="U286" i="48" s="1"/>
  <c r="L285" i="48"/>
  <c r="U285" i="48" s="1"/>
  <c r="L284" i="48"/>
  <c r="U284" i="48" s="1"/>
  <c r="L283" i="48"/>
  <c r="U283" i="48" s="1"/>
  <c r="L282" i="48"/>
  <c r="U282" i="48" s="1"/>
  <c r="L281" i="48"/>
  <c r="U281" i="48" s="1"/>
  <c r="L278" i="48"/>
  <c r="U278" i="48" s="1"/>
  <c r="L277" i="48"/>
  <c r="U277" i="48" s="1"/>
  <c r="L276" i="48"/>
  <c r="U276" i="48" s="1"/>
  <c r="L275" i="48"/>
  <c r="U275" i="48" s="1"/>
  <c r="L274" i="48"/>
  <c r="U274" i="48" s="1"/>
  <c r="L273" i="48"/>
  <c r="U273" i="48" s="1"/>
  <c r="L272" i="48"/>
  <c r="U272" i="48" s="1"/>
  <c r="L271" i="48"/>
  <c r="U271" i="48" s="1"/>
  <c r="L268" i="48"/>
  <c r="U268" i="48" s="1"/>
  <c r="L267" i="48"/>
  <c r="U267" i="48" s="1"/>
  <c r="L266" i="48"/>
  <c r="U266" i="48" s="1"/>
  <c r="L265" i="48"/>
  <c r="U265" i="48" s="1"/>
  <c r="L264" i="48"/>
  <c r="U264" i="48" s="1"/>
  <c r="L263" i="48"/>
  <c r="U263" i="48" s="1"/>
  <c r="L262" i="48"/>
  <c r="U262" i="48" s="1"/>
  <c r="L261" i="48"/>
  <c r="U261" i="48" s="1"/>
  <c r="L258" i="48"/>
  <c r="U258" i="48" s="1"/>
  <c r="L257" i="48"/>
  <c r="U257" i="48" s="1"/>
  <c r="L256" i="48"/>
  <c r="U256" i="48" s="1"/>
  <c r="L255" i="48"/>
  <c r="U255" i="48" s="1"/>
  <c r="L254" i="48"/>
  <c r="U254" i="48" s="1"/>
  <c r="L253" i="48"/>
  <c r="U253" i="48" s="1"/>
  <c r="L252" i="48"/>
  <c r="U252" i="48" s="1"/>
  <c r="L251" i="48"/>
  <c r="U251" i="48" s="1"/>
  <c r="L248" i="48"/>
  <c r="U248" i="48" s="1"/>
  <c r="L247" i="48"/>
  <c r="U247" i="48" s="1"/>
  <c r="L246" i="48"/>
  <c r="U246" i="48" s="1"/>
  <c r="L245" i="48"/>
  <c r="U245" i="48" s="1"/>
  <c r="L244" i="48"/>
  <c r="U244" i="48" s="1"/>
  <c r="L243" i="48"/>
  <c r="U243" i="48" s="1"/>
  <c r="L242" i="48"/>
  <c r="U242" i="48" s="1"/>
  <c r="L241" i="48"/>
  <c r="U241" i="48" s="1"/>
  <c r="L238" i="48"/>
  <c r="U238" i="48" s="1"/>
  <c r="L237" i="48"/>
  <c r="U237" i="48" s="1"/>
  <c r="L236" i="48"/>
  <c r="U236" i="48" s="1"/>
  <c r="L235" i="48"/>
  <c r="U235" i="48" s="1"/>
  <c r="L234" i="48"/>
  <c r="U234" i="48" s="1"/>
  <c r="L233" i="48"/>
  <c r="U233" i="48" s="1"/>
  <c r="L232" i="48"/>
  <c r="U232" i="48" s="1"/>
  <c r="L231" i="48"/>
  <c r="U231" i="48" s="1"/>
  <c r="L228" i="48"/>
  <c r="U228" i="48" s="1"/>
  <c r="L227" i="48"/>
  <c r="U227" i="48" s="1"/>
  <c r="L226" i="48"/>
  <c r="U226" i="48" s="1"/>
  <c r="L225" i="48"/>
  <c r="U225" i="48" s="1"/>
  <c r="L224" i="48"/>
  <c r="U224" i="48" s="1"/>
  <c r="L223" i="48"/>
  <c r="U223" i="48" s="1"/>
  <c r="L222" i="48"/>
  <c r="U222" i="48" s="1"/>
  <c r="L221" i="48"/>
  <c r="U221" i="48" s="1"/>
  <c r="L218" i="48"/>
  <c r="U218" i="48" s="1"/>
  <c r="L217" i="48"/>
  <c r="U217" i="48" s="1"/>
  <c r="L216" i="48"/>
  <c r="U216" i="48" s="1"/>
  <c r="L215" i="48"/>
  <c r="U215" i="48" s="1"/>
  <c r="L214" i="48"/>
  <c r="U214" i="48" s="1"/>
  <c r="L213" i="48"/>
  <c r="U213" i="48" s="1"/>
  <c r="L212" i="48"/>
  <c r="U212" i="48" s="1"/>
  <c r="L211" i="48"/>
  <c r="U211" i="48" s="1"/>
  <c r="L208" i="48"/>
  <c r="U208" i="48" s="1"/>
  <c r="L207" i="48"/>
  <c r="U207" i="48" s="1"/>
  <c r="L206" i="48"/>
  <c r="U206" i="48" s="1"/>
  <c r="L205" i="48"/>
  <c r="U205" i="48" s="1"/>
  <c r="L204" i="48"/>
  <c r="U204" i="48" s="1"/>
  <c r="L203" i="48"/>
  <c r="U203" i="48" s="1"/>
  <c r="L202" i="48"/>
  <c r="U202" i="48" s="1"/>
  <c r="L201" i="48"/>
  <c r="U201" i="48" s="1"/>
  <c r="L198" i="48"/>
  <c r="U198" i="48" s="1"/>
  <c r="L197" i="48"/>
  <c r="U197" i="48" s="1"/>
  <c r="L196" i="48"/>
  <c r="U196" i="48" s="1"/>
  <c r="L195" i="48"/>
  <c r="U195" i="48" s="1"/>
  <c r="L194" i="48"/>
  <c r="U194" i="48" s="1"/>
  <c r="L193" i="48"/>
  <c r="U193" i="48" s="1"/>
  <c r="L192" i="48"/>
  <c r="U192" i="48" s="1"/>
  <c r="L191" i="48"/>
  <c r="U191" i="48" s="1"/>
  <c r="L188" i="48"/>
  <c r="U188" i="48" s="1"/>
  <c r="L187" i="48"/>
  <c r="U187" i="48" s="1"/>
  <c r="L186" i="48"/>
  <c r="U186" i="48" s="1"/>
  <c r="L185" i="48"/>
  <c r="U185" i="48" s="1"/>
  <c r="L184" i="48"/>
  <c r="U184" i="48" s="1"/>
  <c r="L183" i="48"/>
  <c r="U183" i="48" s="1"/>
  <c r="L182" i="48"/>
  <c r="U182" i="48" s="1"/>
  <c r="L181" i="48"/>
  <c r="U181" i="48" s="1"/>
  <c r="L178" i="48"/>
  <c r="U178" i="48" s="1"/>
  <c r="L177" i="48"/>
  <c r="U177" i="48" s="1"/>
  <c r="L176" i="48"/>
  <c r="U176" i="48" s="1"/>
  <c r="L175" i="48"/>
  <c r="U175" i="48" s="1"/>
  <c r="L174" i="48"/>
  <c r="U174" i="48" s="1"/>
  <c r="L173" i="48"/>
  <c r="U173" i="48" s="1"/>
  <c r="L172" i="48"/>
  <c r="U172" i="48" s="1"/>
  <c r="L171" i="48"/>
  <c r="U171" i="48" s="1"/>
  <c r="L168" i="48"/>
  <c r="U168" i="48" s="1"/>
  <c r="L167" i="48"/>
  <c r="U167" i="48" s="1"/>
  <c r="L166" i="48"/>
  <c r="U166" i="48" s="1"/>
  <c r="L165" i="48"/>
  <c r="U165" i="48" s="1"/>
  <c r="L164" i="48"/>
  <c r="U164" i="48" s="1"/>
  <c r="L163" i="48"/>
  <c r="U163" i="48" s="1"/>
  <c r="L162" i="48"/>
  <c r="U162" i="48" s="1"/>
  <c r="L161" i="48"/>
  <c r="U161" i="48" s="1"/>
  <c r="L158" i="48"/>
  <c r="U158" i="48" s="1"/>
  <c r="L157" i="48"/>
  <c r="U157" i="48" s="1"/>
  <c r="L156" i="48"/>
  <c r="U156" i="48" s="1"/>
  <c r="L155" i="48"/>
  <c r="U155" i="48" s="1"/>
  <c r="L154" i="48"/>
  <c r="U154" i="48" s="1"/>
  <c r="L153" i="48"/>
  <c r="U153" i="48" s="1"/>
  <c r="L152" i="48"/>
  <c r="U152" i="48" s="1"/>
  <c r="L151" i="48"/>
  <c r="U151" i="48" s="1"/>
  <c r="L148" i="48"/>
  <c r="U148" i="48" s="1"/>
  <c r="L147" i="48"/>
  <c r="U147" i="48" s="1"/>
  <c r="L146" i="48"/>
  <c r="U146" i="48" s="1"/>
  <c r="L145" i="48"/>
  <c r="U145" i="48" s="1"/>
  <c r="L144" i="48"/>
  <c r="U144" i="48" s="1"/>
  <c r="L143" i="48"/>
  <c r="U143" i="48" s="1"/>
  <c r="L142" i="48"/>
  <c r="U142" i="48" s="1"/>
  <c r="L141" i="48"/>
  <c r="U141" i="48" s="1"/>
  <c r="L138" i="48"/>
  <c r="U138" i="48" s="1"/>
  <c r="L137" i="48"/>
  <c r="U137" i="48" s="1"/>
  <c r="L136" i="48"/>
  <c r="U136" i="48" s="1"/>
  <c r="L135" i="48"/>
  <c r="U135" i="48" s="1"/>
  <c r="L134" i="48"/>
  <c r="U134" i="48" s="1"/>
  <c r="L133" i="48"/>
  <c r="U133" i="48" s="1"/>
  <c r="L132" i="48"/>
  <c r="U132" i="48" s="1"/>
  <c r="L131" i="48"/>
  <c r="U131" i="48" s="1"/>
  <c r="L128" i="48"/>
  <c r="U128" i="48" s="1"/>
  <c r="L127" i="48"/>
  <c r="U127" i="48" s="1"/>
  <c r="L126" i="48"/>
  <c r="U126" i="48" s="1"/>
  <c r="L125" i="48"/>
  <c r="U125" i="48" s="1"/>
  <c r="L124" i="48"/>
  <c r="U124" i="48" s="1"/>
  <c r="L123" i="48"/>
  <c r="U123" i="48" s="1"/>
  <c r="L122" i="48"/>
  <c r="U122" i="48" s="1"/>
  <c r="L121" i="48"/>
  <c r="U121" i="48" s="1"/>
  <c r="L118" i="48"/>
  <c r="U118" i="48" s="1"/>
  <c r="L117" i="48"/>
  <c r="U117" i="48" s="1"/>
  <c r="L116" i="48"/>
  <c r="U116" i="48" s="1"/>
  <c r="L115" i="48"/>
  <c r="U115" i="48" s="1"/>
  <c r="L114" i="48"/>
  <c r="U114" i="48" s="1"/>
  <c r="L113" i="48"/>
  <c r="U113" i="48" s="1"/>
  <c r="L112" i="48"/>
  <c r="U112" i="48" s="1"/>
  <c r="L111" i="48"/>
  <c r="U111" i="48" s="1"/>
  <c r="L108" i="48"/>
  <c r="U108" i="48" s="1"/>
  <c r="L107" i="48"/>
  <c r="U107" i="48" s="1"/>
  <c r="L106" i="48"/>
  <c r="U106" i="48" s="1"/>
  <c r="L105" i="48"/>
  <c r="U105" i="48" s="1"/>
  <c r="L104" i="48"/>
  <c r="U104" i="48" s="1"/>
  <c r="L103" i="48"/>
  <c r="U103" i="48" s="1"/>
  <c r="L102" i="48"/>
  <c r="U102" i="48" s="1"/>
  <c r="L101" i="48"/>
  <c r="U101" i="48" s="1"/>
  <c r="L98" i="48"/>
  <c r="U98" i="48" s="1"/>
  <c r="L97" i="48"/>
  <c r="U97" i="48" s="1"/>
  <c r="L96" i="48"/>
  <c r="U96" i="48" s="1"/>
  <c r="L95" i="48"/>
  <c r="U95" i="48" s="1"/>
  <c r="L94" i="48"/>
  <c r="U94" i="48" s="1"/>
  <c r="L93" i="48"/>
  <c r="U93" i="48" s="1"/>
  <c r="L92" i="48"/>
  <c r="U92" i="48" s="1"/>
  <c r="L91" i="48"/>
  <c r="U91" i="48" s="1"/>
  <c r="L88" i="48"/>
  <c r="U88" i="48" s="1"/>
  <c r="L87" i="48"/>
  <c r="U87" i="48" s="1"/>
  <c r="L86" i="48"/>
  <c r="U86" i="48" s="1"/>
  <c r="L85" i="48"/>
  <c r="U85" i="48" s="1"/>
  <c r="L84" i="48"/>
  <c r="U84" i="48" s="1"/>
  <c r="L83" i="48"/>
  <c r="U83" i="48" s="1"/>
  <c r="L82" i="48"/>
  <c r="U82" i="48" s="1"/>
  <c r="L81" i="48"/>
  <c r="U81" i="48" s="1"/>
  <c r="L78" i="48"/>
  <c r="U78" i="48" s="1"/>
  <c r="L77" i="48"/>
  <c r="U77" i="48" s="1"/>
  <c r="L76" i="48"/>
  <c r="U76" i="48" s="1"/>
  <c r="L75" i="48"/>
  <c r="U75" i="48" s="1"/>
  <c r="L74" i="48"/>
  <c r="U74" i="48" s="1"/>
  <c r="L73" i="48"/>
  <c r="U73" i="48" s="1"/>
  <c r="L72" i="48"/>
  <c r="U72" i="48" s="1"/>
  <c r="L71" i="48"/>
  <c r="U71" i="48" s="1"/>
  <c r="L68" i="48"/>
  <c r="U68" i="48" s="1"/>
  <c r="L67" i="48"/>
  <c r="U67" i="48" s="1"/>
  <c r="L66" i="48"/>
  <c r="U66" i="48" s="1"/>
  <c r="L65" i="48"/>
  <c r="U65" i="48" s="1"/>
  <c r="L64" i="48"/>
  <c r="U64" i="48" s="1"/>
  <c r="L63" i="48"/>
  <c r="U63" i="48" s="1"/>
  <c r="L62" i="48"/>
  <c r="U62" i="48" s="1"/>
  <c r="L61" i="48"/>
  <c r="L28" i="48"/>
  <c r="U28" i="48" s="1"/>
  <c r="L27" i="48"/>
  <c r="U27" i="48" s="1"/>
  <c r="L26" i="48"/>
  <c r="U26" i="48" s="1"/>
  <c r="L25" i="48"/>
  <c r="U25" i="48" s="1"/>
  <c r="L24" i="48"/>
  <c r="U24" i="48" s="1"/>
  <c r="L23" i="48"/>
  <c r="U23" i="48" s="1"/>
  <c r="L22" i="48"/>
  <c r="U22" i="48" s="1"/>
  <c r="L21" i="48"/>
  <c r="U21" i="48" s="1"/>
  <c r="L58" i="48"/>
  <c r="U58" i="48" s="1"/>
  <c r="L57" i="48"/>
  <c r="U57" i="48" s="1"/>
  <c r="L56" i="48"/>
  <c r="U56" i="48" s="1"/>
  <c r="L55" i="48"/>
  <c r="U55" i="48" s="1"/>
  <c r="L54" i="48"/>
  <c r="U54" i="48" s="1"/>
  <c r="L53" i="48"/>
  <c r="U53" i="48" s="1"/>
  <c r="L52" i="48"/>
  <c r="U52" i="48" s="1"/>
  <c r="L51" i="48"/>
  <c r="L48" i="48"/>
  <c r="U48" i="48" s="1"/>
  <c r="L47" i="48"/>
  <c r="U47" i="48" s="1"/>
  <c r="L46" i="48"/>
  <c r="U46" i="48" s="1"/>
  <c r="L45" i="48"/>
  <c r="U45" i="48" s="1"/>
  <c r="L44" i="48"/>
  <c r="U44" i="48" s="1"/>
  <c r="L43" i="48"/>
  <c r="U43" i="48" s="1"/>
  <c r="L42" i="48"/>
  <c r="U42" i="48" s="1"/>
  <c r="L41" i="48"/>
  <c r="U41" i="48" s="1"/>
  <c r="M41" i="48"/>
  <c r="V41" i="48" s="1"/>
  <c r="N41" i="48"/>
  <c r="W41" i="48" s="1"/>
  <c r="M42" i="48"/>
  <c r="V42" i="48" s="1"/>
  <c r="N42" i="48"/>
  <c r="W42" i="48" s="1"/>
  <c r="M43" i="48"/>
  <c r="V43" i="48" s="1"/>
  <c r="N43" i="48"/>
  <c r="W43" i="48" s="1"/>
  <c r="M44" i="48"/>
  <c r="V44" i="48" s="1"/>
  <c r="N44" i="48"/>
  <c r="W44" i="48" s="1"/>
  <c r="M45" i="48"/>
  <c r="V45" i="48" s="1"/>
  <c r="N45" i="48"/>
  <c r="W45" i="48" s="1"/>
  <c r="M46" i="48"/>
  <c r="V46" i="48" s="1"/>
  <c r="N46" i="48"/>
  <c r="W46" i="48" s="1"/>
  <c r="M47" i="48"/>
  <c r="V47" i="48" s="1"/>
  <c r="N47" i="48"/>
  <c r="W47" i="48" s="1"/>
  <c r="M48" i="48"/>
  <c r="V48" i="48" s="1"/>
  <c r="N48" i="48"/>
  <c r="W48" i="48" s="1"/>
  <c r="L12" i="48"/>
  <c r="U12" i="48" s="1"/>
  <c r="L13" i="48"/>
  <c r="U13" i="48" s="1"/>
  <c r="L14" i="48"/>
  <c r="U14" i="48" s="1"/>
  <c r="L15" i="48"/>
  <c r="U15" i="48" s="1"/>
  <c r="L16" i="48"/>
  <c r="U16" i="48" s="1"/>
  <c r="L17" i="48"/>
  <c r="U17" i="48" s="1"/>
  <c r="L18" i="48"/>
  <c r="U18" i="48" s="1"/>
  <c r="L11" i="48"/>
  <c r="U11" i="48" s="1"/>
  <c r="U61" i="48" l="1"/>
  <c r="U69" i="48" s="1"/>
  <c r="L69" i="48"/>
  <c r="H69" i="48" s="1"/>
  <c r="U51" i="48"/>
  <c r="W49" i="48"/>
  <c r="V49" i="48"/>
  <c r="U19" i="48"/>
  <c r="U29" i="48"/>
  <c r="L179" i="48"/>
  <c r="L209" i="48"/>
  <c r="L219" i="48"/>
  <c r="L229" i="48"/>
  <c r="L239" i="48"/>
  <c r="L299" i="48"/>
  <c r="L309" i="48"/>
  <c r="L319" i="48"/>
  <c r="L289" i="48"/>
  <c r="L279" i="48"/>
  <c r="L169" i="48"/>
  <c r="L269" i="48"/>
  <c r="H269" i="48" s="1"/>
  <c r="L249" i="48"/>
  <c r="H249" i="48" s="1"/>
  <c r="L259" i="48"/>
  <c r="L199" i="48"/>
  <c r="L189" i="48"/>
  <c r="H189" i="48" s="1"/>
  <c r="L159" i="48"/>
  <c r="L149" i="48"/>
  <c r="L139" i="48"/>
  <c r="L29" i="48"/>
  <c r="H29" i="48" s="1"/>
  <c r="L59" i="48"/>
  <c r="L129" i="48"/>
  <c r="L119" i="48"/>
  <c r="L109" i="48"/>
  <c r="H109" i="48" s="1"/>
  <c r="L99" i="48"/>
  <c r="H99" i="48" s="1"/>
  <c r="L89" i="48"/>
  <c r="L79" i="48"/>
  <c r="N49" i="48"/>
  <c r="L39" i="48"/>
  <c r="L19" i="48"/>
  <c r="M49" i="48"/>
  <c r="O49" i="48"/>
  <c r="K49" i="48" s="1"/>
  <c r="L49" i="48"/>
  <c r="Q321" i="48"/>
  <c r="Q322" i="48" s="1"/>
  <c r="R321" i="48"/>
  <c r="R322" i="48" s="1"/>
  <c r="S321" i="48"/>
  <c r="S322" i="48" s="1"/>
  <c r="G189" i="48"/>
  <c r="G319" i="48"/>
  <c r="G309" i="48"/>
  <c r="G299" i="48"/>
  <c r="G289" i="48"/>
  <c r="G279" i="48"/>
  <c r="G269" i="48"/>
  <c r="G259" i="48"/>
  <c r="G249" i="48"/>
  <c r="G239" i="48"/>
  <c r="G229" i="48"/>
  <c r="G219" i="48"/>
  <c r="G209" i="48"/>
  <c r="G199" i="48"/>
  <c r="G179" i="48"/>
  <c r="G169" i="48"/>
  <c r="G159" i="48"/>
  <c r="G149" i="48"/>
  <c r="G139" i="48"/>
  <c r="G129" i="48"/>
  <c r="G119" i="48"/>
  <c r="G109" i="48"/>
  <c r="G99" i="48"/>
  <c r="G89" i="48"/>
  <c r="G79" i="48"/>
  <c r="G59" i="48"/>
  <c r="G49" i="48"/>
  <c r="G39" i="48"/>
  <c r="G29" i="48"/>
  <c r="G19" i="48"/>
  <c r="N308" i="48"/>
  <c r="W308" i="48" s="1"/>
  <c r="M308" i="48"/>
  <c r="V308" i="48" s="1"/>
  <c r="N307" i="48"/>
  <c r="W307" i="48" s="1"/>
  <c r="M307" i="48"/>
  <c r="V307" i="48" s="1"/>
  <c r="N306" i="48"/>
  <c r="W306" i="48" s="1"/>
  <c r="M306" i="48"/>
  <c r="V306" i="48" s="1"/>
  <c r="N305" i="48"/>
  <c r="W305" i="48" s="1"/>
  <c r="M305" i="48"/>
  <c r="V305" i="48" s="1"/>
  <c r="N304" i="48"/>
  <c r="W304" i="48" s="1"/>
  <c r="M304" i="48"/>
  <c r="V304" i="48" s="1"/>
  <c r="N303" i="48"/>
  <c r="W303" i="48" s="1"/>
  <c r="M303" i="48"/>
  <c r="V303" i="48" s="1"/>
  <c r="N302" i="48"/>
  <c r="W302" i="48" s="1"/>
  <c r="M302" i="48"/>
  <c r="V302" i="48" s="1"/>
  <c r="N301" i="48"/>
  <c r="W301" i="48" s="1"/>
  <c r="M301" i="48"/>
  <c r="V301" i="48" s="1"/>
  <c r="N298" i="48"/>
  <c r="W298" i="48" s="1"/>
  <c r="M298" i="48"/>
  <c r="V298" i="48" s="1"/>
  <c r="N297" i="48"/>
  <c r="W297" i="48" s="1"/>
  <c r="M297" i="48"/>
  <c r="V297" i="48" s="1"/>
  <c r="N296" i="48"/>
  <c r="W296" i="48" s="1"/>
  <c r="M296" i="48"/>
  <c r="V296" i="48" s="1"/>
  <c r="N295" i="48"/>
  <c r="W295" i="48" s="1"/>
  <c r="M295" i="48"/>
  <c r="V295" i="48" s="1"/>
  <c r="N294" i="48"/>
  <c r="W294" i="48" s="1"/>
  <c r="M294" i="48"/>
  <c r="V294" i="48" s="1"/>
  <c r="N293" i="48"/>
  <c r="W293" i="48" s="1"/>
  <c r="M293" i="48"/>
  <c r="V293" i="48" s="1"/>
  <c r="N292" i="48"/>
  <c r="W292" i="48" s="1"/>
  <c r="M292" i="48"/>
  <c r="V292" i="48" s="1"/>
  <c r="N291" i="48"/>
  <c r="W291" i="48" s="1"/>
  <c r="M291" i="48"/>
  <c r="V291" i="48" s="1"/>
  <c r="N288" i="48"/>
  <c r="W288" i="48" s="1"/>
  <c r="M288" i="48"/>
  <c r="V288" i="48" s="1"/>
  <c r="N287" i="48"/>
  <c r="W287" i="48" s="1"/>
  <c r="M287" i="48"/>
  <c r="V287" i="48" s="1"/>
  <c r="N286" i="48"/>
  <c r="W286" i="48" s="1"/>
  <c r="M286" i="48"/>
  <c r="V286" i="48" s="1"/>
  <c r="N285" i="48"/>
  <c r="W285" i="48" s="1"/>
  <c r="M285" i="48"/>
  <c r="V285" i="48" s="1"/>
  <c r="N284" i="48"/>
  <c r="W284" i="48" s="1"/>
  <c r="M284" i="48"/>
  <c r="V284" i="48" s="1"/>
  <c r="N283" i="48"/>
  <c r="W283" i="48" s="1"/>
  <c r="M283" i="48"/>
  <c r="V283" i="48" s="1"/>
  <c r="N282" i="48"/>
  <c r="W282" i="48" s="1"/>
  <c r="M282" i="48"/>
  <c r="V282" i="48" s="1"/>
  <c r="N281" i="48"/>
  <c r="W281" i="48" s="1"/>
  <c r="M281" i="48"/>
  <c r="V281" i="48" s="1"/>
  <c r="N278" i="48"/>
  <c r="W278" i="48" s="1"/>
  <c r="M278" i="48"/>
  <c r="V278" i="48" s="1"/>
  <c r="N277" i="48"/>
  <c r="W277" i="48" s="1"/>
  <c r="M277" i="48"/>
  <c r="V277" i="48" s="1"/>
  <c r="N276" i="48"/>
  <c r="W276" i="48" s="1"/>
  <c r="M276" i="48"/>
  <c r="V276" i="48" s="1"/>
  <c r="N275" i="48"/>
  <c r="W275" i="48" s="1"/>
  <c r="M275" i="48"/>
  <c r="V275" i="48" s="1"/>
  <c r="N274" i="48"/>
  <c r="W274" i="48" s="1"/>
  <c r="M274" i="48"/>
  <c r="V274" i="48" s="1"/>
  <c r="N273" i="48"/>
  <c r="W273" i="48" s="1"/>
  <c r="M273" i="48"/>
  <c r="V273" i="48" s="1"/>
  <c r="N272" i="48"/>
  <c r="W272" i="48" s="1"/>
  <c r="M272" i="48"/>
  <c r="V272" i="48" s="1"/>
  <c r="N271" i="48"/>
  <c r="W271" i="48" s="1"/>
  <c r="M271" i="48"/>
  <c r="V271" i="48" s="1"/>
  <c r="N238" i="48"/>
  <c r="W238" i="48" s="1"/>
  <c r="M238" i="48"/>
  <c r="V238" i="48" s="1"/>
  <c r="N237" i="48"/>
  <c r="W237" i="48" s="1"/>
  <c r="M237" i="48"/>
  <c r="V237" i="48" s="1"/>
  <c r="N236" i="48"/>
  <c r="W236" i="48" s="1"/>
  <c r="M236" i="48"/>
  <c r="V236" i="48" s="1"/>
  <c r="N235" i="48"/>
  <c r="W235" i="48" s="1"/>
  <c r="M235" i="48"/>
  <c r="V235" i="48" s="1"/>
  <c r="N234" i="48"/>
  <c r="W234" i="48" s="1"/>
  <c r="M234" i="48"/>
  <c r="V234" i="48" s="1"/>
  <c r="N233" i="48"/>
  <c r="W233" i="48" s="1"/>
  <c r="M233" i="48"/>
  <c r="V233" i="48" s="1"/>
  <c r="N232" i="48"/>
  <c r="W232" i="48" s="1"/>
  <c r="M232" i="48"/>
  <c r="V232" i="48" s="1"/>
  <c r="N231" i="48"/>
  <c r="W231" i="48" s="1"/>
  <c r="M231" i="48"/>
  <c r="V231" i="48" s="1"/>
  <c r="N228" i="48"/>
  <c r="W228" i="48" s="1"/>
  <c r="M228" i="48"/>
  <c r="V228" i="48" s="1"/>
  <c r="N227" i="48"/>
  <c r="W227" i="48" s="1"/>
  <c r="M227" i="48"/>
  <c r="V227" i="48" s="1"/>
  <c r="N226" i="48"/>
  <c r="W226" i="48" s="1"/>
  <c r="M226" i="48"/>
  <c r="V226" i="48" s="1"/>
  <c r="N225" i="48"/>
  <c r="W225" i="48" s="1"/>
  <c r="M225" i="48"/>
  <c r="V225" i="48" s="1"/>
  <c r="N224" i="48"/>
  <c r="W224" i="48" s="1"/>
  <c r="M224" i="48"/>
  <c r="V224" i="48" s="1"/>
  <c r="N223" i="48"/>
  <c r="W223" i="48" s="1"/>
  <c r="M223" i="48"/>
  <c r="V223" i="48" s="1"/>
  <c r="N222" i="48"/>
  <c r="W222" i="48" s="1"/>
  <c r="M222" i="48"/>
  <c r="V222" i="48" s="1"/>
  <c r="N221" i="48"/>
  <c r="W221" i="48" s="1"/>
  <c r="M221" i="48"/>
  <c r="V221" i="48" s="1"/>
  <c r="N108" i="48"/>
  <c r="W108" i="48" s="1"/>
  <c r="M108" i="48"/>
  <c r="V108" i="48" s="1"/>
  <c r="N107" i="48"/>
  <c r="W107" i="48" s="1"/>
  <c r="M107" i="48"/>
  <c r="V107" i="48" s="1"/>
  <c r="N106" i="48"/>
  <c r="W106" i="48" s="1"/>
  <c r="M106" i="48"/>
  <c r="V106" i="48" s="1"/>
  <c r="N105" i="48"/>
  <c r="W105" i="48" s="1"/>
  <c r="M105" i="48"/>
  <c r="V105" i="48" s="1"/>
  <c r="N104" i="48"/>
  <c r="W104" i="48" s="1"/>
  <c r="M104" i="48"/>
  <c r="V104" i="48" s="1"/>
  <c r="N103" i="48"/>
  <c r="W103" i="48" s="1"/>
  <c r="M103" i="48"/>
  <c r="V103" i="48" s="1"/>
  <c r="N102" i="48"/>
  <c r="W102" i="48" s="1"/>
  <c r="M102" i="48"/>
  <c r="V102" i="48" s="1"/>
  <c r="N101" i="48"/>
  <c r="W101" i="48" s="1"/>
  <c r="M101" i="48"/>
  <c r="V101" i="48" s="1"/>
  <c r="N188" i="48"/>
  <c r="W188" i="48" s="1"/>
  <c r="M188" i="48"/>
  <c r="V188" i="48" s="1"/>
  <c r="N187" i="48"/>
  <c r="W187" i="48" s="1"/>
  <c r="M187" i="48"/>
  <c r="V187" i="48" s="1"/>
  <c r="N186" i="48"/>
  <c r="W186" i="48" s="1"/>
  <c r="M186" i="48"/>
  <c r="V186" i="48" s="1"/>
  <c r="N185" i="48"/>
  <c r="W185" i="48" s="1"/>
  <c r="M185" i="48"/>
  <c r="V185" i="48" s="1"/>
  <c r="N184" i="48"/>
  <c r="W184" i="48" s="1"/>
  <c r="M184" i="48"/>
  <c r="V184" i="48" s="1"/>
  <c r="N183" i="48"/>
  <c r="W183" i="48" s="1"/>
  <c r="M183" i="48"/>
  <c r="V183" i="48" s="1"/>
  <c r="N182" i="48"/>
  <c r="W182" i="48" s="1"/>
  <c r="M182" i="48"/>
  <c r="V182" i="48" s="1"/>
  <c r="N181" i="48"/>
  <c r="W181" i="48" s="1"/>
  <c r="M181" i="48"/>
  <c r="V181" i="48" s="1"/>
  <c r="N198" i="48"/>
  <c r="W198" i="48" s="1"/>
  <c r="M198" i="48"/>
  <c r="V198" i="48" s="1"/>
  <c r="N197" i="48"/>
  <c r="W197" i="48" s="1"/>
  <c r="M197" i="48"/>
  <c r="V197" i="48" s="1"/>
  <c r="N196" i="48"/>
  <c r="W196" i="48" s="1"/>
  <c r="M196" i="48"/>
  <c r="V196" i="48" s="1"/>
  <c r="N195" i="48"/>
  <c r="W195" i="48" s="1"/>
  <c r="M195" i="48"/>
  <c r="V195" i="48" s="1"/>
  <c r="N194" i="48"/>
  <c r="W194" i="48" s="1"/>
  <c r="M194" i="48"/>
  <c r="V194" i="48" s="1"/>
  <c r="N193" i="48"/>
  <c r="W193" i="48" s="1"/>
  <c r="M193" i="48"/>
  <c r="V193" i="48" s="1"/>
  <c r="N192" i="48"/>
  <c r="W192" i="48" s="1"/>
  <c r="M192" i="48"/>
  <c r="V192" i="48" s="1"/>
  <c r="N191" i="48"/>
  <c r="W191" i="48" s="1"/>
  <c r="M191" i="48"/>
  <c r="V191" i="48" s="1"/>
  <c r="N178" i="48"/>
  <c r="W178" i="48" s="1"/>
  <c r="M178" i="48"/>
  <c r="V178" i="48" s="1"/>
  <c r="N177" i="48"/>
  <c r="W177" i="48" s="1"/>
  <c r="M177" i="48"/>
  <c r="V177" i="48" s="1"/>
  <c r="N176" i="48"/>
  <c r="W176" i="48" s="1"/>
  <c r="M176" i="48"/>
  <c r="V176" i="48" s="1"/>
  <c r="N175" i="48"/>
  <c r="W175" i="48" s="1"/>
  <c r="M175" i="48"/>
  <c r="V175" i="48" s="1"/>
  <c r="N174" i="48"/>
  <c r="W174" i="48" s="1"/>
  <c r="M174" i="48"/>
  <c r="V174" i="48" s="1"/>
  <c r="N173" i="48"/>
  <c r="W173" i="48" s="1"/>
  <c r="M173" i="48"/>
  <c r="V173" i="48" s="1"/>
  <c r="N172" i="48"/>
  <c r="W172" i="48" s="1"/>
  <c r="M172" i="48"/>
  <c r="V172" i="48" s="1"/>
  <c r="N171" i="48"/>
  <c r="W171" i="48" s="1"/>
  <c r="M171" i="48"/>
  <c r="V171" i="48" s="1"/>
  <c r="N168" i="48"/>
  <c r="W168" i="48" s="1"/>
  <c r="M168" i="48"/>
  <c r="V168" i="48" s="1"/>
  <c r="N167" i="48"/>
  <c r="W167" i="48" s="1"/>
  <c r="M167" i="48"/>
  <c r="V167" i="48" s="1"/>
  <c r="N166" i="48"/>
  <c r="W166" i="48" s="1"/>
  <c r="M166" i="48"/>
  <c r="V166" i="48" s="1"/>
  <c r="N165" i="48"/>
  <c r="W165" i="48" s="1"/>
  <c r="M165" i="48"/>
  <c r="V165" i="48" s="1"/>
  <c r="N164" i="48"/>
  <c r="W164" i="48" s="1"/>
  <c r="M164" i="48"/>
  <c r="V164" i="48" s="1"/>
  <c r="N163" i="48"/>
  <c r="W163" i="48" s="1"/>
  <c r="M163" i="48"/>
  <c r="V163" i="48" s="1"/>
  <c r="N162" i="48"/>
  <c r="W162" i="48" s="1"/>
  <c r="M162" i="48"/>
  <c r="V162" i="48" s="1"/>
  <c r="N161" i="48"/>
  <c r="W161" i="48" s="1"/>
  <c r="M161" i="48"/>
  <c r="V161" i="48" s="1"/>
  <c r="N148" i="48"/>
  <c r="W148" i="48" s="1"/>
  <c r="M148" i="48"/>
  <c r="V148" i="48" s="1"/>
  <c r="N147" i="48"/>
  <c r="W147" i="48" s="1"/>
  <c r="M147" i="48"/>
  <c r="V147" i="48" s="1"/>
  <c r="N146" i="48"/>
  <c r="W146" i="48" s="1"/>
  <c r="M146" i="48"/>
  <c r="V146" i="48" s="1"/>
  <c r="N145" i="48"/>
  <c r="W145" i="48" s="1"/>
  <c r="M145" i="48"/>
  <c r="V145" i="48" s="1"/>
  <c r="N144" i="48"/>
  <c r="W144" i="48" s="1"/>
  <c r="M144" i="48"/>
  <c r="V144" i="48" s="1"/>
  <c r="N143" i="48"/>
  <c r="W143" i="48" s="1"/>
  <c r="M143" i="48"/>
  <c r="V143" i="48" s="1"/>
  <c r="N142" i="48"/>
  <c r="W142" i="48" s="1"/>
  <c r="M142" i="48"/>
  <c r="V142" i="48" s="1"/>
  <c r="N141" i="48"/>
  <c r="W141" i="48" s="1"/>
  <c r="M141" i="48"/>
  <c r="V141" i="48" s="1"/>
  <c r="N138" i="48"/>
  <c r="W138" i="48" s="1"/>
  <c r="M138" i="48"/>
  <c r="V138" i="48" s="1"/>
  <c r="N137" i="48"/>
  <c r="W137" i="48" s="1"/>
  <c r="M137" i="48"/>
  <c r="V137" i="48" s="1"/>
  <c r="N136" i="48"/>
  <c r="W136" i="48" s="1"/>
  <c r="M136" i="48"/>
  <c r="V136" i="48" s="1"/>
  <c r="N135" i="48"/>
  <c r="W135" i="48" s="1"/>
  <c r="M135" i="48"/>
  <c r="V135" i="48" s="1"/>
  <c r="N134" i="48"/>
  <c r="W134" i="48" s="1"/>
  <c r="M134" i="48"/>
  <c r="V134" i="48" s="1"/>
  <c r="N133" i="48"/>
  <c r="W133" i="48" s="1"/>
  <c r="M133" i="48"/>
  <c r="V133" i="48" s="1"/>
  <c r="N132" i="48"/>
  <c r="W132" i="48" s="1"/>
  <c r="M132" i="48"/>
  <c r="V132" i="48" s="1"/>
  <c r="N131" i="48"/>
  <c r="W131" i="48" s="1"/>
  <c r="M131" i="48"/>
  <c r="V131" i="48" s="1"/>
  <c r="N128" i="48"/>
  <c r="W128" i="48" s="1"/>
  <c r="M128" i="48"/>
  <c r="V128" i="48" s="1"/>
  <c r="N127" i="48"/>
  <c r="W127" i="48" s="1"/>
  <c r="M127" i="48"/>
  <c r="V127" i="48" s="1"/>
  <c r="N126" i="48"/>
  <c r="W126" i="48" s="1"/>
  <c r="M126" i="48"/>
  <c r="V126" i="48" s="1"/>
  <c r="N125" i="48"/>
  <c r="W125" i="48" s="1"/>
  <c r="M125" i="48"/>
  <c r="V125" i="48" s="1"/>
  <c r="N124" i="48"/>
  <c r="W124" i="48" s="1"/>
  <c r="M124" i="48"/>
  <c r="V124" i="48" s="1"/>
  <c r="N123" i="48"/>
  <c r="W123" i="48" s="1"/>
  <c r="M123" i="48"/>
  <c r="V123" i="48" s="1"/>
  <c r="N122" i="48"/>
  <c r="W122" i="48" s="1"/>
  <c r="M122" i="48"/>
  <c r="V122" i="48" s="1"/>
  <c r="N121" i="48"/>
  <c r="W121" i="48" s="1"/>
  <c r="M121" i="48"/>
  <c r="V121" i="48" s="1"/>
  <c r="N118" i="48"/>
  <c r="W118" i="48" s="1"/>
  <c r="M118" i="48"/>
  <c r="V118" i="48" s="1"/>
  <c r="N117" i="48"/>
  <c r="W117" i="48" s="1"/>
  <c r="M117" i="48"/>
  <c r="V117" i="48" s="1"/>
  <c r="N116" i="48"/>
  <c r="W116" i="48" s="1"/>
  <c r="M116" i="48"/>
  <c r="V116" i="48" s="1"/>
  <c r="N115" i="48"/>
  <c r="W115" i="48" s="1"/>
  <c r="M115" i="48"/>
  <c r="V115" i="48" s="1"/>
  <c r="N114" i="48"/>
  <c r="W114" i="48" s="1"/>
  <c r="M114" i="48"/>
  <c r="V114" i="48" s="1"/>
  <c r="N113" i="48"/>
  <c r="W113" i="48" s="1"/>
  <c r="M113" i="48"/>
  <c r="V113" i="48" s="1"/>
  <c r="N112" i="48"/>
  <c r="W112" i="48" s="1"/>
  <c r="M112" i="48"/>
  <c r="V112" i="48" s="1"/>
  <c r="N111" i="48"/>
  <c r="W111" i="48" s="1"/>
  <c r="M111" i="48"/>
  <c r="V111" i="48" s="1"/>
  <c r="M71" i="48"/>
  <c r="V71" i="48" s="1"/>
  <c r="N71" i="48"/>
  <c r="W71" i="48" s="1"/>
  <c r="M72" i="48"/>
  <c r="V72" i="48" s="1"/>
  <c r="N72" i="48"/>
  <c r="W72" i="48" s="1"/>
  <c r="M73" i="48"/>
  <c r="V73" i="48" s="1"/>
  <c r="N73" i="48"/>
  <c r="W73" i="48" s="1"/>
  <c r="M74" i="48"/>
  <c r="V74" i="48" s="1"/>
  <c r="N74" i="48"/>
  <c r="W74" i="48" s="1"/>
  <c r="M75" i="48"/>
  <c r="V75" i="48" s="1"/>
  <c r="N75" i="48"/>
  <c r="W75" i="48" s="1"/>
  <c r="M76" i="48"/>
  <c r="V76" i="48" s="1"/>
  <c r="N76" i="48"/>
  <c r="W76" i="48" s="1"/>
  <c r="M77" i="48"/>
  <c r="V77" i="48" s="1"/>
  <c r="N77" i="48"/>
  <c r="W77" i="48" s="1"/>
  <c r="N78" i="48"/>
  <c r="W78" i="48" s="1"/>
  <c r="M78" i="48"/>
  <c r="V78" i="48" s="1"/>
  <c r="L323" i="48" l="1"/>
  <c r="L321" i="48"/>
  <c r="C328" i="48" s="1"/>
  <c r="W79" i="48"/>
  <c r="W119" i="48"/>
  <c r="W129" i="48"/>
  <c r="W139" i="48"/>
  <c r="W149" i="48"/>
  <c r="W169" i="48"/>
  <c r="W179" i="48"/>
  <c r="W199" i="48"/>
  <c r="W189" i="48"/>
  <c r="W109" i="48"/>
  <c r="W229" i="48"/>
  <c r="W239" i="48"/>
  <c r="W279" i="48"/>
  <c r="V79" i="48"/>
  <c r="V119" i="48"/>
  <c r="V129" i="48"/>
  <c r="V139" i="48"/>
  <c r="V149" i="48"/>
  <c r="V169" i="48"/>
  <c r="V179" i="48"/>
  <c r="V199" i="48"/>
  <c r="V189" i="48"/>
  <c r="V109" i="48"/>
  <c r="V229" i="48"/>
  <c r="V239" i="48"/>
  <c r="V279" i="48"/>
  <c r="V289" i="48"/>
  <c r="V299" i="48"/>
  <c r="V309" i="48"/>
  <c r="W289" i="48"/>
  <c r="W299" i="48"/>
  <c r="W309" i="48"/>
  <c r="H229" i="48"/>
  <c r="H89" i="48"/>
  <c r="H129" i="48"/>
  <c r="H139" i="48"/>
  <c r="H199" i="48"/>
  <c r="H169" i="48"/>
  <c r="H309" i="48"/>
  <c r="H219" i="48"/>
  <c r="H79" i="48"/>
  <c r="H319" i="48"/>
  <c r="H49" i="48"/>
  <c r="H39" i="48"/>
  <c r="H149" i="48"/>
  <c r="H259" i="48"/>
  <c r="H279" i="48"/>
  <c r="H299" i="48"/>
  <c r="H209" i="48"/>
  <c r="H119" i="48"/>
  <c r="H59" i="48"/>
  <c r="H159" i="48"/>
  <c r="H289" i="48"/>
  <c r="H239" i="48"/>
  <c r="H179" i="48"/>
  <c r="H19" i="48"/>
  <c r="M119" i="48"/>
  <c r="I119" i="48" s="1"/>
  <c r="M169" i="48"/>
  <c r="I169" i="48" s="1"/>
  <c r="N179" i="48"/>
  <c r="J179" i="48" s="1"/>
  <c r="N109" i="48"/>
  <c r="J109" i="48" s="1"/>
  <c r="M229" i="48"/>
  <c r="I229" i="48" s="1"/>
  <c r="M309" i="48"/>
  <c r="I309" i="48" s="1"/>
  <c r="N129" i="48"/>
  <c r="J129" i="48" s="1"/>
  <c r="M139" i="48"/>
  <c r="I139" i="48" s="1"/>
  <c r="M149" i="48"/>
  <c r="I149" i="48" s="1"/>
  <c r="M189" i="48"/>
  <c r="I189" i="48" s="1"/>
  <c r="M299" i="48"/>
  <c r="I299" i="48" s="1"/>
  <c r="N309" i="48"/>
  <c r="J309" i="48" s="1"/>
  <c r="O309" i="48"/>
  <c r="K309" i="48" s="1"/>
  <c r="N299" i="48"/>
  <c r="J299" i="48" s="1"/>
  <c r="O299" i="48"/>
  <c r="K299" i="48" s="1"/>
  <c r="N289" i="48"/>
  <c r="J289" i="48" s="1"/>
  <c r="O289" i="48"/>
  <c r="K289" i="48" s="1"/>
  <c r="M289" i="48"/>
  <c r="I289" i="48" s="1"/>
  <c r="O279" i="48"/>
  <c r="K279" i="48" s="1"/>
  <c r="N279" i="48"/>
  <c r="J279" i="48" s="1"/>
  <c r="M279" i="48"/>
  <c r="I279" i="48" s="1"/>
  <c r="N239" i="48"/>
  <c r="J239" i="48" s="1"/>
  <c r="O239" i="48"/>
  <c r="K239" i="48" s="1"/>
  <c r="M239" i="48"/>
  <c r="I239" i="48" s="1"/>
  <c r="N229" i="48"/>
  <c r="J229" i="48" s="1"/>
  <c r="O229" i="48"/>
  <c r="K229" i="48" s="1"/>
  <c r="O109" i="48"/>
  <c r="K109" i="48" s="1"/>
  <c r="M109" i="48"/>
  <c r="I109" i="48" s="1"/>
  <c r="N199" i="48"/>
  <c r="J199" i="48" s="1"/>
  <c r="N189" i="48"/>
  <c r="J189" i="48" s="1"/>
  <c r="O199" i="48"/>
  <c r="K199" i="48" s="1"/>
  <c r="O189" i="48"/>
  <c r="K189" i="48" s="1"/>
  <c r="M199" i="48"/>
  <c r="I199" i="48" s="1"/>
  <c r="O179" i="48"/>
  <c r="K179" i="48" s="1"/>
  <c r="M179" i="48"/>
  <c r="I179" i="48" s="1"/>
  <c r="N169" i="48"/>
  <c r="J169" i="48" s="1"/>
  <c r="O169" i="48"/>
  <c r="K169" i="48" s="1"/>
  <c r="O149" i="48"/>
  <c r="K149" i="48" s="1"/>
  <c r="N149" i="48"/>
  <c r="J149" i="48" s="1"/>
  <c r="O139" i="48"/>
  <c r="K139" i="48" s="1"/>
  <c r="N139" i="48"/>
  <c r="J139" i="48" s="1"/>
  <c r="O129" i="48"/>
  <c r="K129" i="48" s="1"/>
  <c r="M129" i="48"/>
  <c r="I129" i="48" s="1"/>
  <c r="O119" i="48"/>
  <c r="K119" i="48" s="1"/>
  <c r="N119" i="48"/>
  <c r="J119" i="48" s="1"/>
  <c r="M79" i="48"/>
  <c r="I79" i="48" s="1"/>
  <c r="N79" i="48"/>
  <c r="J79" i="48" s="1"/>
  <c r="O79" i="48"/>
  <c r="K79" i="48" s="1"/>
  <c r="N28" i="48"/>
  <c r="W28" i="48" s="1"/>
  <c r="M28" i="48"/>
  <c r="V28" i="48" s="1"/>
  <c r="N27" i="48"/>
  <c r="W27" i="48" s="1"/>
  <c r="M27" i="48"/>
  <c r="V27" i="48" s="1"/>
  <c r="N26" i="48"/>
  <c r="W26" i="48" s="1"/>
  <c r="M26" i="48"/>
  <c r="V26" i="48" s="1"/>
  <c r="N25" i="48"/>
  <c r="W25" i="48" s="1"/>
  <c r="M25" i="48"/>
  <c r="V25" i="48" s="1"/>
  <c r="N24" i="48"/>
  <c r="W24" i="48" s="1"/>
  <c r="M24" i="48"/>
  <c r="V24" i="48" s="1"/>
  <c r="N23" i="48"/>
  <c r="W23" i="48" s="1"/>
  <c r="M23" i="48"/>
  <c r="V23" i="48" s="1"/>
  <c r="N22" i="48"/>
  <c r="W22" i="48" s="1"/>
  <c r="M22" i="48"/>
  <c r="V22" i="48" s="1"/>
  <c r="N21" i="48"/>
  <c r="W21" i="48" s="1"/>
  <c r="M21" i="48"/>
  <c r="V21" i="48" s="1"/>
  <c r="N18" i="48"/>
  <c r="W18" i="48" s="1"/>
  <c r="M18" i="48"/>
  <c r="V18" i="48" s="1"/>
  <c r="N17" i="48"/>
  <c r="W17" i="48" s="1"/>
  <c r="M17" i="48"/>
  <c r="V17" i="48" s="1"/>
  <c r="N16" i="48"/>
  <c r="W16" i="48" s="1"/>
  <c r="M16" i="48"/>
  <c r="V16" i="48" s="1"/>
  <c r="N15" i="48"/>
  <c r="W15" i="48" s="1"/>
  <c r="M15" i="48"/>
  <c r="V15" i="48" s="1"/>
  <c r="N14" i="48"/>
  <c r="W14" i="48" s="1"/>
  <c r="M14" i="48"/>
  <c r="V14" i="48" s="1"/>
  <c r="N13" i="48"/>
  <c r="W13" i="48" s="1"/>
  <c r="M13" i="48"/>
  <c r="V13" i="48" s="1"/>
  <c r="N12" i="48"/>
  <c r="W12" i="48" s="1"/>
  <c r="M12" i="48"/>
  <c r="V12" i="48" s="1"/>
  <c r="N11" i="48"/>
  <c r="W11" i="48" s="1"/>
  <c r="M11" i="48"/>
  <c r="V11" i="48" s="1"/>
  <c r="L322" i="48" l="1"/>
  <c r="C340" i="48" s="1"/>
  <c r="W29" i="48"/>
  <c r="W19" i="48"/>
  <c r="V19" i="48"/>
  <c r="V29" i="48"/>
  <c r="M29" i="48" l="1"/>
  <c r="I29" i="48" s="1"/>
  <c r="N29" i="48"/>
  <c r="J29" i="48" s="1"/>
  <c r="O29" i="48"/>
  <c r="K29" i="48" s="1"/>
  <c r="N19" i="48"/>
  <c r="M19" i="48"/>
  <c r="O19" i="48"/>
  <c r="U49" i="48" l="1"/>
  <c r="J19" i="48"/>
  <c r="K19" i="48"/>
  <c r="I19" i="48"/>
  <c r="M257" i="48" l="1"/>
  <c r="V257" i="48" s="1"/>
  <c r="M318" i="48"/>
  <c r="V318" i="48" s="1"/>
  <c r="N315" i="48"/>
  <c r="W315" i="48" s="1"/>
  <c r="M258" i="48"/>
  <c r="V258" i="48" s="1"/>
  <c r="N255" i="48"/>
  <c r="W255" i="48" s="1"/>
  <c r="M248" i="48"/>
  <c r="V248" i="48" s="1"/>
  <c r="M214" i="48"/>
  <c r="V214" i="48" s="1"/>
  <c r="N211" i="48"/>
  <c r="W211" i="48" s="1"/>
  <c r="M204" i="48"/>
  <c r="V204" i="48" s="1"/>
  <c r="M158" i="48"/>
  <c r="V158" i="48" s="1"/>
  <c r="N155" i="48"/>
  <c r="W155" i="48" s="1"/>
  <c r="N95" i="48"/>
  <c r="W95" i="48" s="1"/>
  <c r="M88" i="48"/>
  <c r="V88" i="48" s="1"/>
  <c r="N85" i="48"/>
  <c r="W85" i="48" s="1"/>
  <c r="N252" i="48"/>
  <c r="W252" i="48" s="1"/>
  <c r="N201" i="48"/>
  <c r="W201" i="48" s="1"/>
  <c r="M253" i="48"/>
  <c r="V253" i="48" s="1"/>
  <c r="M241" i="48"/>
  <c r="V241" i="48" s="1"/>
  <c r="N262" i="48"/>
  <c r="W262" i="48" s="1"/>
  <c r="N246" i="48"/>
  <c r="W246" i="48" s="1"/>
  <c r="M203" i="48"/>
  <c r="V203" i="48" s="1"/>
  <c r="N87" i="48"/>
  <c r="W87" i="48" s="1"/>
  <c r="N68" i="48"/>
  <c r="W68" i="48" s="1"/>
  <c r="M55" i="48"/>
  <c r="V55" i="48" s="1"/>
  <c r="M313" i="48"/>
  <c r="V313" i="48" s="1"/>
  <c r="M262" i="48"/>
  <c r="V262" i="48" s="1"/>
  <c r="M267" i="48"/>
  <c r="V267" i="48" s="1"/>
  <c r="N268" i="48"/>
  <c r="W268" i="48" s="1"/>
  <c r="M314" i="48"/>
  <c r="V314" i="48" s="1"/>
  <c r="N265" i="48"/>
  <c r="W265" i="48" s="1"/>
  <c r="M254" i="48"/>
  <c r="V254" i="48" s="1"/>
  <c r="N215" i="48"/>
  <c r="W215" i="48" s="1"/>
  <c r="M208" i="48"/>
  <c r="V208" i="48" s="1"/>
  <c r="N81" i="48"/>
  <c r="W81" i="48" s="1"/>
  <c r="N245" i="48"/>
  <c r="W245" i="48" s="1"/>
  <c r="N314" i="48"/>
  <c r="W314" i="48" s="1"/>
  <c r="M244" i="48"/>
  <c r="V244" i="48" s="1"/>
  <c r="M98" i="48"/>
  <c r="V98" i="48" s="1"/>
  <c r="M212" i="48"/>
  <c r="V212" i="48" s="1"/>
  <c r="M152" i="48"/>
  <c r="V152" i="48" s="1"/>
  <c r="M65" i="48"/>
  <c r="V65" i="48" s="1"/>
  <c r="M51" i="48"/>
  <c r="M268" i="48"/>
  <c r="V268" i="48" s="1"/>
  <c r="N208" i="48"/>
  <c r="W208" i="48" s="1"/>
  <c r="M93" i="48"/>
  <c r="V93" i="48" s="1"/>
  <c r="N317" i="48"/>
  <c r="W317" i="48" s="1"/>
  <c r="N267" i="48"/>
  <c r="W267" i="48" s="1"/>
  <c r="N204" i="48"/>
  <c r="W204" i="48" s="1"/>
  <c r="M155" i="48"/>
  <c r="V155" i="48" s="1"/>
  <c r="N94" i="48"/>
  <c r="W94" i="48" s="1"/>
  <c r="M85" i="48"/>
  <c r="V85" i="48" s="1"/>
  <c r="M66" i="48"/>
  <c r="V66" i="48" s="1"/>
  <c r="N63" i="48"/>
  <c r="W63" i="48" s="1"/>
  <c r="N266" i="48"/>
  <c r="W266" i="48" s="1"/>
  <c r="N156" i="48"/>
  <c r="W156" i="48" s="1"/>
  <c r="N97" i="48"/>
  <c r="W97" i="48" s="1"/>
  <c r="N88" i="48"/>
  <c r="W88" i="48" s="1"/>
  <c r="N58" i="48"/>
  <c r="W58" i="48" s="1"/>
  <c r="M36" i="48"/>
  <c r="V36" i="48" s="1"/>
  <c r="N98" i="48"/>
  <c r="W98" i="48" s="1"/>
  <c r="N52" i="48"/>
  <c r="W52" i="48" s="1"/>
  <c r="M266" i="48"/>
  <c r="V266" i="48" s="1"/>
  <c r="N253" i="48"/>
  <c r="W253" i="48" s="1"/>
  <c r="N243" i="48"/>
  <c r="W243" i="48" s="1"/>
  <c r="N214" i="48"/>
  <c r="W214" i="48" s="1"/>
  <c r="M205" i="48"/>
  <c r="V205" i="48" s="1"/>
  <c r="M156" i="48"/>
  <c r="V156" i="48" s="1"/>
  <c r="M81" i="48"/>
  <c r="V81" i="48" s="1"/>
  <c r="M263" i="48"/>
  <c r="V263" i="48" s="1"/>
  <c r="M201" i="48"/>
  <c r="V201" i="48" s="1"/>
  <c r="M315" i="48"/>
  <c r="V315" i="48" s="1"/>
  <c r="M243" i="48"/>
  <c r="V243" i="48" s="1"/>
  <c r="N157" i="48"/>
  <c r="W157" i="48" s="1"/>
  <c r="N264" i="48"/>
  <c r="W264" i="48" s="1"/>
  <c r="M246" i="48"/>
  <c r="V246" i="48" s="1"/>
  <c r="M311" i="48"/>
  <c r="V311" i="48" s="1"/>
  <c r="N151" i="48"/>
  <c r="W151" i="48" s="1"/>
  <c r="M61" i="48"/>
  <c r="N258" i="48"/>
  <c r="W258" i="48" s="1"/>
  <c r="M218" i="48"/>
  <c r="V218" i="48" s="1"/>
  <c r="M94" i="48"/>
  <c r="V94" i="48" s="1"/>
  <c r="N318" i="48"/>
  <c r="W318" i="48" s="1"/>
  <c r="N205" i="48"/>
  <c r="W205" i="48" s="1"/>
  <c r="M265" i="48"/>
  <c r="V265" i="48" s="1"/>
  <c r="M82" i="48"/>
  <c r="V82" i="48" s="1"/>
  <c r="N244" i="48"/>
  <c r="W244" i="48" s="1"/>
  <c r="M206" i="48"/>
  <c r="V206" i="48" s="1"/>
  <c r="N92" i="48"/>
  <c r="W92" i="48" s="1"/>
  <c r="N83" i="48"/>
  <c r="W83" i="48" s="1"/>
  <c r="M252" i="48"/>
  <c r="V252" i="48" s="1"/>
  <c r="M261" i="48"/>
  <c r="V261" i="48" s="1"/>
  <c r="N218" i="48"/>
  <c r="W218" i="48" s="1"/>
  <c r="M202" i="48"/>
  <c r="V202" i="48" s="1"/>
  <c r="M63" i="48"/>
  <c r="V63" i="48" s="1"/>
  <c r="M38" i="48"/>
  <c r="V38" i="48" s="1"/>
  <c r="N312" i="48"/>
  <c r="W312" i="48" s="1"/>
  <c r="N91" i="48"/>
  <c r="W91" i="48" s="1"/>
  <c r="N313" i="48"/>
  <c r="W313" i="48" s="1"/>
  <c r="M247" i="48"/>
  <c r="V247" i="48" s="1"/>
  <c r="N152" i="48"/>
  <c r="W152" i="48" s="1"/>
  <c r="M54" i="48"/>
  <c r="V54" i="48" s="1"/>
  <c r="M255" i="48"/>
  <c r="V255" i="48" s="1"/>
  <c r="N206" i="48"/>
  <c r="W206" i="48" s="1"/>
  <c r="N36" i="48"/>
  <c r="W36" i="48" s="1"/>
  <c r="N257" i="48"/>
  <c r="W257" i="48" s="1"/>
  <c r="N202" i="48"/>
  <c r="W202" i="48" s="1"/>
  <c r="M68" i="48"/>
  <c r="V68" i="48" s="1"/>
  <c r="M97" i="48"/>
  <c r="V97" i="48" s="1"/>
  <c r="M58" i="48"/>
  <c r="V58" i="48" s="1"/>
  <c r="M52" i="48"/>
  <c r="V52" i="48" s="1"/>
  <c r="N37" i="48"/>
  <c r="W37" i="48" s="1"/>
  <c r="M34" i="48"/>
  <c r="V34" i="48" s="1"/>
  <c r="M264" i="48"/>
  <c r="V264" i="48" s="1"/>
  <c r="N242" i="48"/>
  <c r="W242" i="48" s="1"/>
  <c r="N96" i="48"/>
  <c r="W96" i="48" s="1"/>
  <c r="N57" i="48"/>
  <c r="W57" i="48" s="1"/>
  <c r="N316" i="48"/>
  <c r="W316" i="48" s="1"/>
  <c r="N207" i="48"/>
  <c r="W207" i="48" s="1"/>
  <c r="M92" i="48"/>
  <c r="V92" i="48" s="1"/>
  <c r="N67" i="48"/>
  <c r="W67" i="48" s="1"/>
  <c r="N55" i="48"/>
  <c r="W55" i="48" s="1"/>
  <c r="N35" i="48"/>
  <c r="W35" i="48" s="1"/>
  <c r="N213" i="48"/>
  <c r="W213" i="48" s="1"/>
  <c r="M56" i="48"/>
  <c r="V56" i="48" s="1"/>
  <c r="N203" i="48"/>
  <c r="W203" i="48" s="1"/>
  <c r="N82" i="48"/>
  <c r="W82" i="48" s="1"/>
  <c r="N51" i="48"/>
  <c r="W51" i="48" s="1"/>
  <c r="N38" i="48"/>
  <c r="W38" i="48" s="1"/>
  <c r="M33" i="48"/>
  <c r="V33" i="48" s="1"/>
  <c r="M35" i="48"/>
  <c r="V35" i="48" s="1"/>
  <c r="N251" i="48"/>
  <c r="W251" i="48" s="1"/>
  <c r="N254" i="48"/>
  <c r="W254" i="48" s="1"/>
  <c r="N217" i="48"/>
  <c r="W217" i="48" s="1"/>
  <c r="M215" i="48"/>
  <c r="V215" i="48" s="1"/>
  <c r="M157" i="48"/>
  <c r="V157" i="48" s="1"/>
  <c r="N216" i="48"/>
  <c r="W216" i="48" s="1"/>
  <c r="M242" i="48"/>
  <c r="V242" i="48" s="1"/>
  <c r="M86" i="48"/>
  <c r="V86" i="48" s="1"/>
  <c r="N212" i="48"/>
  <c r="W212" i="48" s="1"/>
  <c r="M57" i="48"/>
  <c r="V57" i="48" s="1"/>
  <c r="M317" i="48"/>
  <c r="V317" i="48" s="1"/>
  <c r="N261" i="48"/>
  <c r="W261" i="48" s="1"/>
  <c r="N66" i="48"/>
  <c r="W66" i="48" s="1"/>
  <c r="M62" i="48"/>
  <c r="V62" i="48" s="1"/>
  <c r="N247" i="48"/>
  <c r="W247" i="48" s="1"/>
  <c r="N54" i="48"/>
  <c r="W54" i="48" s="1"/>
  <c r="M32" i="48"/>
  <c r="V32" i="48" s="1"/>
  <c r="N53" i="48"/>
  <c r="W53" i="48" s="1"/>
  <c r="N84" i="48"/>
  <c r="W84" i="48" s="1"/>
  <c r="N154" i="48"/>
  <c r="W154" i="48" s="1"/>
  <c r="M64" i="48"/>
  <c r="V64" i="48" s="1"/>
  <c r="M151" i="48"/>
  <c r="V151" i="48" s="1"/>
  <c r="N153" i="48"/>
  <c r="W153" i="48" s="1"/>
  <c r="M245" i="48"/>
  <c r="V245" i="48" s="1"/>
  <c r="M53" i="48"/>
  <c r="V53" i="48" s="1"/>
  <c r="M31" i="48"/>
  <c r="V31" i="48" s="1"/>
  <c r="M91" i="48"/>
  <c r="V91" i="48" s="1"/>
  <c r="M154" i="48"/>
  <c r="V154" i="48" s="1"/>
  <c r="N56" i="48"/>
  <c r="W56" i="48" s="1"/>
  <c r="M312" i="48"/>
  <c r="V312" i="48" s="1"/>
  <c r="M96" i="48"/>
  <c r="V96" i="48" s="1"/>
  <c r="N241" i="48"/>
  <c r="W241" i="48" s="1"/>
  <c r="M211" i="48"/>
  <c r="V211" i="48" s="1"/>
  <c r="N93" i="48"/>
  <c r="W93" i="48" s="1"/>
  <c r="M251" i="48"/>
  <c r="V251" i="48" s="1"/>
  <c r="N256" i="48"/>
  <c r="W256" i="48" s="1"/>
  <c r="M213" i="48"/>
  <c r="V213" i="48" s="1"/>
  <c r="M83" i="48"/>
  <c r="V83" i="48" s="1"/>
  <c r="N33" i="48"/>
  <c r="W33" i="48" s="1"/>
  <c r="N64" i="48"/>
  <c r="W64" i="48" s="1"/>
  <c r="M316" i="48"/>
  <c r="V316" i="48" s="1"/>
  <c r="N263" i="48"/>
  <c r="W263" i="48" s="1"/>
  <c r="M216" i="48"/>
  <c r="V216" i="48" s="1"/>
  <c r="M95" i="48"/>
  <c r="V95" i="48" s="1"/>
  <c r="M67" i="48"/>
  <c r="V67" i="48" s="1"/>
  <c r="N311" i="48"/>
  <c r="W311" i="48" s="1"/>
  <c r="W319" i="48" s="1"/>
  <c r="M84" i="48"/>
  <c r="V84" i="48" s="1"/>
  <c r="N248" i="48"/>
  <c r="W248" i="48" s="1"/>
  <c r="N32" i="48"/>
  <c r="W32" i="48" s="1"/>
  <c r="M87" i="48"/>
  <c r="V87" i="48" s="1"/>
  <c r="N62" i="48"/>
  <c r="W62" i="48" s="1"/>
  <c r="M153" i="48"/>
  <c r="V153" i="48" s="1"/>
  <c r="N34" i="48"/>
  <c r="W34" i="48" s="1"/>
  <c r="N65" i="48"/>
  <c r="W65" i="48" s="1"/>
  <c r="M217" i="48"/>
  <c r="V217" i="48" s="1"/>
  <c r="N86" i="48"/>
  <c r="W86" i="48" s="1"/>
  <c r="M37" i="48"/>
  <c r="V37" i="48" s="1"/>
  <c r="N158" i="48"/>
  <c r="W158" i="48" s="1"/>
  <c r="M256" i="48"/>
  <c r="V256" i="48" s="1"/>
  <c r="M207" i="48"/>
  <c r="V207" i="48" s="1"/>
  <c r="N61" i="48"/>
  <c r="N31" i="48"/>
  <c r="W31" i="48" s="1"/>
  <c r="W61" i="48" l="1"/>
  <c r="W69" i="48" s="1"/>
  <c r="N69" i="48"/>
  <c r="J69" i="48" s="1"/>
  <c r="V61" i="48"/>
  <c r="V69" i="48" s="1"/>
  <c r="M69" i="48"/>
  <c r="I69" i="48" s="1"/>
  <c r="V51" i="48"/>
  <c r="V59" i="48" s="1"/>
  <c r="W259" i="48"/>
  <c r="V159" i="48"/>
  <c r="W209" i="48"/>
  <c r="W219" i="48"/>
  <c r="V259" i="48"/>
  <c r="V99" i="48"/>
  <c r="V89" i="48"/>
  <c r="V219" i="48"/>
  <c r="W59" i="48"/>
  <c r="V269" i="48"/>
  <c r="W39" i="48"/>
  <c r="V39" i="48"/>
  <c r="V319" i="48"/>
  <c r="W249" i="48"/>
  <c r="W269" i="48"/>
  <c r="V209" i="48"/>
  <c r="W89" i="48"/>
  <c r="V249" i="48"/>
  <c r="W99" i="48"/>
  <c r="W159" i="48"/>
  <c r="N269" i="48"/>
  <c r="J269" i="48" s="1"/>
  <c r="N249" i="48"/>
  <c r="J249" i="48" s="1"/>
  <c r="O89" i="48"/>
  <c r="K89" i="48" s="1"/>
  <c r="O249" i="48"/>
  <c r="K249" i="48" s="1"/>
  <c r="M259" i="48"/>
  <c r="I259" i="48" s="1"/>
  <c r="M219" i="48"/>
  <c r="I219" i="48" s="1"/>
  <c r="N259" i="48"/>
  <c r="J259" i="48" s="1"/>
  <c r="M269" i="48"/>
  <c r="I269" i="48" s="1"/>
  <c r="O159" i="48"/>
  <c r="K159" i="48" s="1"/>
  <c r="N219" i="48"/>
  <c r="J219" i="48" s="1"/>
  <c r="O99" i="48"/>
  <c r="K99" i="48" s="1"/>
  <c r="O59" i="48"/>
  <c r="K59" i="48" s="1"/>
  <c r="O209" i="48"/>
  <c r="K209" i="48" s="1"/>
  <c r="M99" i="48"/>
  <c r="I99" i="48" s="1"/>
  <c r="M159" i="48"/>
  <c r="I159" i="48" s="1"/>
  <c r="I49" i="48"/>
  <c r="J49" i="48"/>
  <c r="M249" i="48"/>
  <c r="I249" i="48" s="1"/>
  <c r="N209" i="48"/>
  <c r="J209" i="48" s="1"/>
  <c r="N59" i="48"/>
  <c r="J59" i="48" s="1"/>
  <c r="N159" i="48"/>
  <c r="J159" i="48" s="1"/>
  <c r="N99" i="48"/>
  <c r="J99" i="48" s="1"/>
  <c r="O259" i="48"/>
  <c r="K259" i="48" s="1"/>
  <c r="O269" i="48"/>
  <c r="K269" i="48" s="1"/>
  <c r="O219" i="48"/>
  <c r="K219" i="48" s="1"/>
  <c r="O319" i="48"/>
  <c r="K319" i="48" s="1"/>
  <c r="M319" i="48"/>
  <c r="I319" i="48" s="1"/>
  <c r="N319" i="48"/>
  <c r="J319" i="48" s="1"/>
  <c r="M209" i="48"/>
  <c r="I209" i="48" s="1"/>
  <c r="M89" i="48"/>
  <c r="I89" i="48" s="1"/>
  <c r="N89" i="48"/>
  <c r="J89" i="48" s="1"/>
  <c r="M59" i="48"/>
  <c r="I59" i="48" s="1"/>
  <c r="O39" i="48"/>
  <c r="N39" i="48"/>
  <c r="M39" i="48"/>
  <c r="O323" i="48" l="1"/>
  <c r="V321" i="48"/>
  <c r="D352" i="48" s="1"/>
  <c r="W321" i="48"/>
  <c r="E352" i="48" s="1"/>
  <c r="N323" i="48"/>
  <c r="M321" i="48"/>
  <c r="D328" i="48" s="1"/>
  <c r="M323" i="48"/>
  <c r="O321" i="48"/>
  <c r="F328" i="48" s="1"/>
  <c r="N321" i="48"/>
  <c r="E328" i="48" s="1"/>
  <c r="K39" i="48"/>
  <c r="J39" i="48"/>
  <c r="I39" i="48"/>
  <c r="N322" i="48" l="1"/>
  <c r="E340" i="48" s="1"/>
  <c r="O322" i="48"/>
  <c r="F340" i="48" s="1"/>
  <c r="M322" i="48"/>
  <c r="D340" i="48" s="1"/>
  <c r="U59" i="48"/>
  <c r="U79" i="48" l="1"/>
  <c r="U89" i="48" l="1"/>
  <c r="U99" i="48" l="1"/>
  <c r="U109" i="48" l="1"/>
  <c r="U119" i="48" l="1"/>
  <c r="U129" i="48" l="1"/>
  <c r="U139" i="48" l="1"/>
  <c r="U149" i="48" l="1"/>
  <c r="U159" i="48" l="1"/>
  <c r="U169" i="48" l="1"/>
  <c r="U179" i="48" l="1"/>
  <c r="U189" i="48" l="1"/>
  <c r="U199" i="48" l="1"/>
  <c r="U209" i="48" l="1"/>
  <c r="U219" i="48" l="1"/>
  <c r="U229" i="48" l="1"/>
  <c r="U239" i="48" l="1"/>
  <c r="U249" i="48" l="1"/>
  <c r="U259" i="48" l="1"/>
  <c r="U269" i="48" l="1"/>
  <c r="U279" i="48" l="1"/>
  <c r="U289" i="48" l="1"/>
  <c r="U299" i="48" l="1"/>
  <c r="U309" i="48" l="1"/>
  <c r="U319" i="48" l="1"/>
  <c r="U321" i="48" s="1"/>
  <c r="C352" i="48" s="1"/>
</calcChain>
</file>

<file path=xl/sharedStrings.xml><?xml version="1.0" encoding="utf-8"?>
<sst xmlns="http://schemas.openxmlformats.org/spreadsheetml/2006/main" count="1150" uniqueCount="399">
  <si>
    <t>FOM</t>
  </si>
  <si>
    <t>Return</t>
  </si>
  <si>
    <t>Time in market</t>
  </si>
  <si>
    <t>Drawdown</t>
  </si>
  <si>
    <t>StdDev of QA Rets.</t>
  </si>
  <si>
    <t>Min QARet.</t>
  </si>
  <si>
    <t>RecentQARet</t>
  </si>
  <si>
    <t>FOM Offset</t>
  </si>
  <si>
    <t>BPO ALO</t>
  </si>
  <si>
    <t>BCS ACS</t>
  </si>
  <si>
    <t>BSS AEO</t>
  </si>
  <si>
    <t>MAPC BLO</t>
  </si>
  <si>
    <t>BOS MBUC</t>
  </si>
  <si>
    <t>BAS MBUC</t>
  </si>
  <si>
    <t>BAS ACO</t>
  </si>
  <si>
    <t>ALC MBMO</t>
  </si>
  <si>
    <t>ALC MBEO</t>
  </si>
  <si>
    <t>ALC AEC</t>
  </si>
  <si>
    <t>BCC ACS</t>
  </si>
  <si>
    <t>BCO ACS</t>
  </si>
  <si>
    <t>AAO ACS</t>
  </si>
  <si>
    <t>AYO ACS</t>
  </si>
  <si>
    <t>BCS ACO</t>
  </si>
  <si>
    <t>AYO ACC</t>
  </si>
  <si>
    <t>AYO ACO</t>
  </si>
  <si>
    <t>BES AES</t>
  </si>
  <si>
    <t>BES ATS</t>
  </si>
  <si>
    <t>BMC ATC</t>
  </si>
  <si>
    <t>BES ATO</t>
  </si>
  <si>
    <t>BPO BUO</t>
  </si>
  <si>
    <t>BMC BUO</t>
  </si>
  <si>
    <t>BPO BAO</t>
  </si>
  <si>
    <t>MAPO BUO</t>
  </si>
  <si>
    <t>BMO BUO</t>
  </si>
  <si>
    <t>Start</t>
  </si>
  <si>
    <t>AAS BYS</t>
  </si>
  <si>
    <t>AYO BYS</t>
  </si>
  <si>
    <t>MACC BCO</t>
  </si>
  <si>
    <t>AOS MABO</t>
  </si>
  <si>
    <t>ACS ABC</t>
  </si>
  <si>
    <t>AOS MBCO</t>
  </si>
  <si>
    <t>AES ABS</t>
  </si>
  <si>
    <t>BCC MBAC</t>
  </si>
  <si>
    <t>S</t>
  </si>
  <si>
    <t>General Settings</t>
  </si>
  <si>
    <t>Scanning</t>
  </si>
  <si>
    <t>Bands</t>
  </si>
  <si>
    <t>Amount</t>
  </si>
  <si>
    <t>Algorithm seek</t>
  </si>
  <si>
    <t>BOL1</t>
  </si>
  <si>
    <t>Commission per Trade</t>
  </si>
  <si>
    <t>M prefix (misses)</t>
  </si>
  <si>
    <t>Yes</t>
  </si>
  <si>
    <t>Periods</t>
  </si>
  <si>
    <t>Slippage per Trade</t>
  </si>
  <si>
    <t>O ref (open)</t>
  </si>
  <si>
    <t>Prices</t>
  </si>
  <si>
    <t>(High+Low)/2</t>
  </si>
  <si>
    <t>Weeks in Peak</t>
  </si>
  <si>
    <t>H ref (high)</t>
  </si>
  <si>
    <t>Scaler</t>
  </si>
  <si>
    <t>Weeks in Trough</t>
  </si>
  <si>
    <t>L ref (low)</t>
  </si>
  <si>
    <t>BOL2</t>
  </si>
  <si>
    <t>Months in Peak</t>
  </si>
  <si>
    <t>B/S rf (last buy/sell)</t>
  </si>
  <si>
    <t>Months in Trough</t>
  </si>
  <si>
    <t>Y ref (prev open)</t>
  </si>
  <si>
    <t>Use Div Adj Prices</t>
  </si>
  <si>
    <t>N</t>
  </si>
  <si>
    <t>M ref (MA)</t>
  </si>
  <si>
    <t>Days or Time</t>
  </si>
  <si>
    <t>%Days in mkt</t>
  </si>
  <si>
    <t>E ref (EMA)</t>
  </si>
  <si>
    <t>KEL</t>
  </si>
  <si>
    <t>Drawdown Exit</t>
  </si>
  <si>
    <t>A ref (Ave(HL))</t>
  </si>
  <si>
    <t>Speech Alerts</t>
  </si>
  <si>
    <t>U ref (user defined)</t>
  </si>
  <si>
    <t>True Range</t>
  </si>
  <si>
    <t>Signals at Close Only</t>
  </si>
  <si>
    <t>No</t>
  </si>
  <si>
    <t>P ref (peak)</t>
  </si>
  <si>
    <t>WebQuery End Date</t>
  </si>
  <si>
    <t>T ref (trough)</t>
  </si>
  <si>
    <t>RSI1</t>
  </si>
  <si>
    <t>WebQuery Start Date</t>
  </si>
  <si>
    <t>I suffix (ignore both)</t>
  </si>
  <si>
    <t>Price Jump Threshold</t>
  </si>
  <si>
    <t>A suffix (sell&amp;buy)</t>
  </si>
  <si>
    <t>Value</t>
  </si>
  <si>
    <t>SMA Periods</t>
  </si>
  <si>
    <t>Hypotheticals</t>
  </si>
  <si>
    <t>SMA Prices</t>
  </si>
  <si>
    <t>Results displayed</t>
  </si>
  <si>
    <t>RSI2</t>
  </si>
  <si>
    <t>EMA Periods</t>
  </si>
  <si>
    <t>Figure of Merit Weights</t>
  </si>
  <si>
    <t>EMA Prices</t>
  </si>
  <si>
    <t>Click to check for updates</t>
  </si>
  <si>
    <t>TMTR</t>
  </si>
  <si>
    <t>BYC BAC</t>
  </si>
  <si>
    <t>BYO BAS</t>
  </si>
  <si>
    <t>BYO BYC</t>
  </si>
  <si>
    <t>BYC BAS</t>
  </si>
  <si>
    <t>BYC BYS</t>
  </si>
  <si>
    <t>AYO BCO</t>
  </si>
  <si>
    <t>AAO BCO</t>
  </si>
  <si>
    <t>AYC BCO</t>
  </si>
  <si>
    <t>BOC BCO</t>
  </si>
  <si>
    <t>BUC BCO</t>
  </si>
  <si>
    <t>BUS BCO</t>
  </si>
  <si>
    <t>MAEO APO</t>
  </si>
  <si>
    <t>BCO APS</t>
  </si>
  <si>
    <t>BCO APO</t>
  </si>
  <si>
    <t>MAMO APS</t>
  </si>
  <si>
    <t>MAEO APC</t>
  </si>
  <si>
    <t>MATO ABC</t>
  </si>
  <si>
    <t>MAEC APO</t>
  </si>
  <si>
    <t>MAMO APO</t>
  </si>
  <si>
    <t>ACO AMO</t>
  </si>
  <si>
    <t>L</t>
  </si>
  <si>
    <t>Days</t>
  </si>
  <si>
    <t>Out</t>
  </si>
  <si>
    <t>Opt</t>
  </si>
  <si>
    <t>Range -20 to 20%</t>
  </si>
  <si>
    <t>BHO MACO</t>
  </si>
  <si>
    <t>BCO MBOO</t>
  </si>
  <si>
    <t>BHO MAAO</t>
  </si>
  <si>
    <t>BHS MACO</t>
  </si>
  <si>
    <t>ATO MBUC</t>
  </si>
  <si>
    <t>AYS MAAC</t>
  </si>
  <si>
    <t>ATS AHS</t>
  </si>
  <si>
    <t>AYS MAAO</t>
  </si>
  <si>
    <t>ATC AHO</t>
  </si>
  <si>
    <t>AYC MAAC</t>
  </si>
  <si>
    <t>ATO BYO</t>
  </si>
  <si>
    <t>BLO BCO</t>
  </si>
  <si>
    <t>MBAO BYS</t>
  </si>
  <si>
    <t>AMO AOC</t>
  </si>
  <si>
    <t>ATO BAO</t>
  </si>
  <si>
    <t>BCO BUO</t>
  </si>
  <si>
    <t>MBMO BCC</t>
  </si>
  <si>
    <t>AMO BCC</t>
  </si>
  <si>
    <t>MAPC MBAC</t>
  </si>
  <si>
    <t>BPO ABC</t>
  </si>
  <si>
    <t>BHO MAYO</t>
  </si>
  <si>
    <t>BYO MBOO</t>
  </si>
  <si>
    <t>MAPO MBBC</t>
  </si>
  <si>
    <t>MAMC ATC</t>
  </si>
  <si>
    <t>BMS ATC</t>
  </si>
  <si>
    <t>BMC ATO</t>
  </si>
  <si>
    <t>MAMC ATO</t>
  </si>
  <si>
    <t>BMS ATO</t>
  </si>
  <si>
    <t>BPC BLO</t>
  </si>
  <si>
    <t>MAEC BUO</t>
  </si>
  <si>
    <t>BSS AMO</t>
  </si>
  <si>
    <t>MASC ABC</t>
  </si>
  <si>
    <t>BMC ABS</t>
  </si>
  <si>
    <t>BHO ATO</t>
  </si>
  <si>
    <t>BMO ABS</t>
  </si>
  <si>
    <t>MAEO MBLO</t>
  </si>
  <si>
    <t>MASO ABO</t>
  </si>
  <si>
    <t>AYS MAOO</t>
  </si>
  <si>
    <t>AYS MAOC</t>
  </si>
  <si>
    <t>MBHO BYS</t>
  </si>
  <si>
    <t>AUO BYS</t>
  </si>
  <si>
    <t>AAO BYS</t>
  </si>
  <si>
    <t>AAS ACS</t>
  </si>
  <si>
    <t>MBLC BHS</t>
  </si>
  <si>
    <t>AUC BHS</t>
  </si>
  <si>
    <t>BOS MAUO</t>
  </si>
  <si>
    <t>BYS MALO</t>
  </si>
  <si>
    <t>BYS ACO</t>
  </si>
  <si>
    <t>BES AMC</t>
  </si>
  <si>
    <t>BAS MAUO</t>
  </si>
  <si>
    <t>BAS MALO</t>
  </si>
  <si>
    <t>MAOC BCO</t>
  </si>
  <si>
    <t>BCC BCO</t>
  </si>
  <si>
    <t>BAS ACS</t>
  </si>
  <si>
    <t>BHS ACS</t>
  </si>
  <si>
    <t>BUS ACS</t>
  </si>
  <si>
    <t>BUS ACC</t>
  </si>
  <si>
    <t>BAO ACS</t>
  </si>
  <si>
    <t>ALC AMO</t>
  </si>
  <si>
    <t>ALC AMS</t>
  </si>
  <si>
    <t>ALO AMO</t>
  </si>
  <si>
    <t>ALC AEO</t>
  </si>
  <si>
    <t>ALC ABS</t>
  </si>
  <si>
    <t>BYC BLC</t>
  </si>
  <si>
    <t>BAC MACO</t>
  </si>
  <si>
    <t>BYC BLO</t>
  </si>
  <si>
    <t>ACC AYO</t>
  </si>
  <si>
    <t>ACS AUC</t>
  </si>
  <si>
    <t>Symbol</t>
  </si>
  <si>
    <t>25 day PL</t>
  </si>
  <si>
    <t>50 day PL</t>
  </si>
  <si>
    <t>Algorithm</t>
  </si>
  <si>
    <t>Rank</t>
  </si>
  <si>
    <t>250 day PL</t>
  </si>
  <si>
    <t>End State</t>
  </si>
  <si>
    <t>25 day year frac</t>
  </si>
  <si>
    <t>50 day year frac</t>
  </si>
  <si>
    <t>25d AR</t>
  </si>
  <si>
    <t>50d AR</t>
  </si>
  <si>
    <t>A (Agilant)</t>
  </si>
  <si>
    <t>B (Barnes Group Inc.)</t>
  </si>
  <si>
    <t>C (Citigroup Inc.)</t>
  </si>
  <si>
    <t>Average
50d PL</t>
  </si>
  <si>
    <t>Average
25d PL</t>
  </si>
  <si>
    <t>D (Dominion Resources, Inc.)</t>
  </si>
  <si>
    <t>F (Ford Motor Co.)</t>
  </si>
  <si>
    <t>AMZN (Amazon.com, Inc.)</t>
  </si>
  <si>
    <t>L (Loews Corporation)</t>
  </si>
  <si>
    <t>T (AT&amp;T, Inc.)</t>
  </si>
  <si>
    <t>FB (Facebook, Inc.)</t>
  </si>
  <si>
    <t>SPY (SPDR S&amp;P 500 ETF)</t>
  </si>
  <si>
    <t>NUGT(Direxion Daily Gold Miners Bull 3X ETF)</t>
  </si>
  <si>
    <t>DUST(Direxion Daily Gold Miners Bear 3X ETF)</t>
  </si>
  <si>
    <t>FAS (Direxion Daily Financial Bull 3X ETF)</t>
  </si>
  <si>
    <t>UWTI (VelocityShares 3x Long Crude Oil ETN)</t>
  </si>
  <si>
    <t>X (United States Steel Corp.)</t>
  </si>
  <si>
    <t>Amount Invested</t>
  </si>
  <si>
    <t>Average:</t>
  </si>
  <si>
    <t>25d Average Ann. Return</t>
  </si>
  <si>
    <t>50d Average Ann. Return</t>
  </si>
  <si>
    <t>Optimization Start Date</t>
  </si>
  <si>
    <t>Optimization End Date</t>
  </si>
  <si>
    <t>AUS BCO</t>
  </si>
  <si>
    <t>AUS MBAO</t>
  </si>
  <si>
    <t>AAS BCO</t>
  </si>
  <si>
    <t>AUS MBLO</t>
  </si>
  <si>
    <t>AUS ACO</t>
  </si>
  <si>
    <t>AUO MBAC</t>
  </si>
  <si>
    <t>BOS ACO</t>
  </si>
  <si>
    <t>ACO MBLO</t>
  </si>
  <si>
    <t>E (Eni SpA)</t>
  </si>
  <si>
    <t>G (Genpact Limited)</t>
  </si>
  <si>
    <t>BYS APS</t>
  </si>
  <si>
    <t>BHO APS</t>
  </si>
  <si>
    <t>BHO AES</t>
  </si>
  <si>
    <t>MAPO AEC</t>
  </si>
  <si>
    <t>BHC AES</t>
  </si>
  <si>
    <t>BYO APS</t>
  </si>
  <si>
    <t>BHO APO</t>
  </si>
  <si>
    <t>BYO ABC</t>
  </si>
  <si>
    <t>BUS APC</t>
  </si>
  <si>
    <t>BUS APO</t>
  </si>
  <si>
    <t>BUS APS</t>
  </si>
  <si>
    <t>BUC APC</t>
  </si>
  <si>
    <t>BUC APO</t>
  </si>
  <si>
    <t>BOS BCO</t>
  </si>
  <si>
    <t>BHS APS</t>
  </si>
  <si>
    <t>BHS APC</t>
  </si>
  <si>
    <t>H (Hyatt Hotels Corporation)</t>
  </si>
  <si>
    <t>I (IntelSat S.A.)</t>
  </si>
  <si>
    <t>AUS ABS</t>
  </si>
  <si>
    <t>AUS BAO</t>
  </si>
  <si>
    <t>AYS AUS</t>
  </si>
  <si>
    <t>AYS AAS</t>
  </si>
  <si>
    <t>AYS ABS</t>
  </si>
  <si>
    <t>ALS MACO</t>
  </si>
  <si>
    <t>AYS ACS</t>
  </si>
  <si>
    <t>AYS BUS</t>
  </si>
  <si>
    <t>K (Kellog Company)</t>
  </si>
  <si>
    <t>BMS APS</t>
  </si>
  <si>
    <t>MAMC MBPC</t>
  </si>
  <si>
    <t>MAMC MBPO</t>
  </si>
  <si>
    <t>BEO MBMO</t>
  </si>
  <si>
    <t>MAMO MBPC</t>
  </si>
  <si>
    <t>BEO MBEO</t>
  </si>
  <si>
    <t>BEO MBMC</t>
  </si>
  <si>
    <t>BMC MBPC</t>
  </si>
  <si>
    <t>M (Macy's, Inc.)</t>
  </si>
  <si>
    <t>BUO MALO</t>
  </si>
  <si>
    <t>BCO MBEO</t>
  </si>
  <si>
    <t>BOS MBBO</t>
  </si>
  <si>
    <t>BAO MBMO</t>
  </si>
  <si>
    <t>BAO MBEO</t>
  </si>
  <si>
    <t>BOO MBAO</t>
  </si>
  <si>
    <t>BCO MBMO</t>
  </si>
  <si>
    <t>BAO AMO</t>
  </si>
  <si>
    <t>N (NetSuite, Inc.)</t>
  </si>
  <si>
    <t>MAEC BTC</t>
  </si>
  <si>
    <t>MBCO AUS</t>
  </si>
  <si>
    <t>BEC BAO</t>
  </si>
  <si>
    <t>BOO AUS</t>
  </si>
  <si>
    <t>BOS BTS</t>
  </si>
  <si>
    <t>MAEC BTO</t>
  </si>
  <si>
    <t>BMO BCO</t>
  </si>
  <si>
    <t>BMC BAO</t>
  </si>
  <si>
    <t>O (Realty Income Corporation)</t>
  </si>
  <si>
    <t>ALO ABO</t>
  </si>
  <si>
    <t>ALO ABC</t>
  </si>
  <si>
    <t>ALC ABC</t>
  </si>
  <si>
    <t>ALC ABO</t>
  </si>
  <si>
    <t>ACO ABS</t>
  </si>
  <si>
    <t>ALO ABS</t>
  </si>
  <si>
    <t>MBMC BCS</t>
  </si>
  <si>
    <t>P (Pandora Media, Inc.)</t>
  </si>
  <si>
    <t>AUC AOS</t>
  </si>
  <si>
    <t>AUO AOS</t>
  </si>
  <si>
    <t>AUO AOC</t>
  </si>
  <si>
    <t>MAMO AOS</t>
  </si>
  <si>
    <t>MAMC AOS</t>
  </si>
  <si>
    <t>BLO AOS</t>
  </si>
  <si>
    <t>BMC AOS</t>
  </si>
  <si>
    <t>AUC AOC</t>
  </si>
  <si>
    <t>Q (Quintiles IMS Holdings, Inc.)</t>
  </si>
  <si>
    <t>ACS MBBO</t>
  </si>
  <si>
    <t>ACS MBBC</t>
  </si>
  <si>
    <t>BHO MBMO</t>
  </si>
  <si>
    <t>AOS MBBO</t>
  </si>
  <si>
    <t>ACS MBHC</t>
  </si>
  <si>
    <t>AOS ABO</t>
  </si>
  <si>
    <t>AOS MBBC</t>
  </si>
  <si>
    <t>BMS AES</t>
  </si>
  <si>
    <t>R (Ryder System, Inc.)</t>
  </si>
  <si>
    <t>ACO MBYO</t>
  </si>
  <si>
    <t>MAHO AYS</t>
  </si>
  <si>
    <t>ACO MBAO</t>
  </si>
  <si>
    <t>MAHO ACO</t>
  </si>
  <si>
    <t>ACO MBHO</t>
  </si>
  <si>
    <t>MAHO MBHC</t>
  </si>
  <si>
    <t>MAHC MBHO</t>
  </si>
  <si>
    <t>MAHO AYO</t>
  </si>
  <si>
    <t>S (Sprint Corporation)</t>
  </si>
  <si>
    <t>MBHO BCO</t>
  </si>
  <si>
    <t>MBHC BHS</t>
  </si>
  <si>
    <t>MBYO BCO</t>
  </si>
  <si>
    <t>MBHC AUO</t>
  </si>
  <si>
    <t>MBYC MAHC</t>
  </si>
  <si>
    <t>AYS ALS</t>
  </si>
  <si>
    <t>MBHC BCO</t>
  </si>
  <si>
    <t>MBYC BCO</t>
  </si>
  <si>
    <t>V (Visa Inc.)</t>
  </si>
  <si>
    <t>BLS APO</t>
  </si>
  <si>
    <t>BLS APS</t>
  </si>
  <si>
    <t>BAS APO</t>
  </si>
  <si>
    <t>BAS APC</t>
  </si>
  <si>
    <t>BAS APS</t>
  </si>
  <si>
    <t>BYS APO</t>
  </si>
  <si>
    <t>W (Wayfair, Inc.)</t>
  </si>
  <si>
    <t>Y (Alleghany Corporation)</t>
  </si>
  <si>
    <t>Z (Zillow Group, Inc.)</t>
  </si>
  <si>
    <t>BAS AYS</t>
  </si>
  <si>
    <t>BHS AHS</t>
  </si>
  <si>
    <t>BPS AYS</t>
  </si>
  <si>
    <t>BCS AYS</t>
  </si>
  <si>
    <t>BHS AYS</t>
  </si>
  <si>
    <t>BUS AYS</t>
  </si>
  <si>
    <t>BHS AUS</t>
  </si>
  <si>
    <t>BCS AAS</t>
  </si>
  <si>
    <t>ACO MACO</t>
  </si>
  <si>
    <t>ACO AOS</t>
  </si>
  <si>
    <t>BAS BTS</t>
  </si>
  <si>
    <t>AAO AOS</t>
  </si>
  <si>
    <t>ACO BTO</t>
  </si>
  <si>
    <t>AMO MACC</t>
  </si>
  <si>
    <t>ACO MAYO</t>
  </si>
  <si>
    <t>ACO BEO</t>
  </si>
  <si>
    <t>MBYO AMO</t>
  </si>
  <si>
    <t>MBAO AMO</t>
  </si>
  <si>
    <t>MAMO AMO</t>
  </si>
  <si>
    <t>MBLO AMO</t>
  </si>
  <si>
    <t>MBYO MBMO</t>
  </si>
  <si>
    <t>MBAO MBMO</t>
  </si>
  <si>
    <t>BEC AMC</t>
  </si>
  <si>
    <t>Start
State</t>
  </si>
  <si>
    <t>Ave.
FOM</t>
  </si>
  <si>
    <t>10 day year frac</t>
  </si>
  <si>
    <t>10 day PL</t>
  </si>
  <si>
    <t>Average
10d PL</t>
  </si>
  <si>
    <t>10d Average Ann. Return</t>
  </si>
  <si>
    <t xml:space="preserve">Annualized Ret: </t>
  </si>
  <si>
    <t>10d BH Return</t>
  </si>
  <si>
    <t>25d BH Return</t>
  </si>
  <si>
    <t>50d BH Return</t>
  </si>
  <si>
    <t>99 day year frac</t>
  </si>
  <si>
    <t>99d Average Ann. Return</t>
  </si>
  <si>
    <t>Average
99d PL</t>
  </si>
  <si>
    <t>99d BH Return</t>
  </si>
  <si>
    <t>99d AR</t>
  </si>
  <si>
    <t>99 day PL</t>
  </si>
  <si>
    <t>Std Dev.P</t>
  </si>
  <si>
    <t>10 day</t>
  </si>
  <si>
    <t>25 day</t>
  </si>
  <si>
    <t>50 day</t>
  </si>
  <si>
    <t>99 day</t>
  </si>
  <si>
    <t>Prob of Profit 10d</t>
  </si>
  <si>
    <t>Prob of Profit 25d</t>
  </si>
  <si>
    <t>Prob of Profit 50d</t>
  </si>
  <si>
    <t>Prob of Profit 99d</t>
  </si>
  <si>
    <t>10d AR</t>
  </si>
  <si>
    <t>Return on $10K</t>
  </si>
  <si>
    <t>Annualized Return</t>
  </si>
  <si>
    <t>Algs Included</t>
  </si>
  <si>
    <t>Algs Included:     Top</t>
  </si>
  <si>
    <t>Probability of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</si>
</sst>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164" formatCode="_([$€-2]* #,##0.00_);_([$€-2]* \(#,##0.00\);_([$€-2]* &quot;-&quot;??_)"/>
    <numFmt numFmtId="165" formatCode="0.0%"/>
    <numFmt numFmtId="166" formatCode="0.0"/>
    <numFmt numFmtId="167" formatCode="0.0000%"/>
    <numFmt numFmtId="168" formatCode="m/d/yy;@"/>
    <numFmt numFmtId="169" formatCode="&quot;$&quot;#,##0"/>
    <numFmt numFmtId="170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theme="1"/>
      </bottom>
      <diagonal/>
    </border>
    <border>
      <left/>
      <right style="thin">
        <color theme="0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8" fillId="0" borderId="0"/>
  </cellStyleXfs>
  <cellXfs count="163">
    <xf numFmtId="0" fontId="0" fillId="0" borderId="0" xfId="0"/>
    <xf numFmtId="10" fontId="0" fillId="0" borderId="0" xfId="0" applyNumberFormat="1"/>
    <xf numFmtId="0" fontId="2" fillId="0" borderId="0" xfId="4"/>
    <xf numFmtId="0" fontId="2" fillId="0" borderId="0" xfId="4" applyFill="1" applyBorder="1"/>
    <xf numFmtId="0" fontId="2" fillId="0" borderId="4" xfId="4" applyBorder="1"/>
    <xf numFmtId="0" fontId="2" fillId="0" borderId="8" xfId="4" applyBorder="1"/>
    <xf numFmtId="0" fontId="2" fillId="0" borderId="4" xfId="4" applyFont="1" applyBorder="1"/>
    <xf numFmtId="0" fontId="2" fillId="0" borderId="3" xfId="4" applyFont="1" applyBorder="1"/>
    <xf numFmtId="9" fontId="2" fillId="4" borderId="2" xfId="4" applyNumberFormat="1" applyFont="1" applyFill="1" applyBorder="1" applyAlignment="1" applyProtection="1">
      <alignment horizontal="center"/>
      <protection locked="0"/>
    </xf>
    <xf numFmtId="0" fontId="2" fillId="0" borderId="0" xfId="4" applyAlignment="1">
      <alignment horizontal="center"/>
    </xf>
    <xf numFmtId="9" fontId="2" fillId="4" borderId="6" xfId="4" applyNumberFormat="1" applyFill="1" applyBorder="1" applyAlignment="1" applyProtection="1">
      <alignment horizontal="center"/>
      <protection locked="0"/>
    </xf>
    <xf numFmtId="9" fontId="2" fillId="4" borderId="5" xfId="4" applyNumberFormat="1" applyFill="1" applyBorder="1" applyAlignment="1" applyProtection="1">
      <alignment horizontal="center"/>
      <protection locked="0"/>
    </xf>
    <xf numFmtId="0" fontId="5" fillId="3" borderId="1" xfId="3" applyFont="1" applyFill="1" applyBorder="1" applyAlignment="1" applyProtection="1">
      <protection hidden="1"/>
    </xf>
    <xf numFmtId="0" fontId="2" fillId="4" borderId="6" xfId="4" applyFill="1" applyBorder="1" applyAlignment="1" applyProtection="1">
      <alignment horizontal="center"/>
      <protection locked="0"/>
    </xf>
    <xf numFmtId="0" fontId="2" fillId="4" borderId="5" xfId="4" applyFill="1" applyBorder="1" applyAlignment="1" applyProtection="1">
      <alignment horizontal="center"/>
      <protection locked="0"/>
    </xf>
    <xf numFmtId="6" fontId="2" fillId="2" borderId="6" xfId="4" applyNumberFormat="1" applyFill="1" applyBorder="1" applyAlignment="1" applyProtection="1">
      <alignment horizontal="center"/>
      <protection locked="0"/>
    </xf>
    <xf numFmtId="8" fontId="2" fillId="4" borderId="5" xfId="4" applyNumberFormat="1" applyFill="1" applyBorder="1" applyAlignment="1" applyProtection="1">
      <alignment horizontal="center"/>
      <protection locked="0"/>
    </xf>
    <xf numFmtId="167" fontId="2" fillId="4" borderId="5" xfId="4" applyNumberFormat="1" applyFont="1" applyFill="1" applyBorder="1" applyAlignment="1" applyProtection="1">
      <alignment horizontal="center"/>
      <protection locked="0"/>
    </xf>
    <xf numFmtId="1" fontId="2" fillId="2" borderId="6" xfId="4" applyNumberFormat="1" applyFill="1" applyBorder="1" applyAlignment="1" applyProtection="1">
      <alignment horizontal="center"/>
      <protection locked="0"/>
    </xf>
    <xf numFmtId="0" fontId="2" fillId="2" borderId="6" xfId="4" applyFill="1" applyBorder="1" applyAlignment="1" applyProtection="1">
      <alignment horizontal="center"/>
      <protection locked="0"/>
    </xf>
    <xf numFmtId="9" fontId="2" fillId="2" borderId="6" xfId="4" applyNumberFormat="1" applyFill="1" applyBorder="1" applyAlignment="1" applyProtection="1">
      <alignment horizontal="center"/>
      <protection locked="0"/>
    </xf>
    <xf numFmtId="168" fontId="2" fillId="2" borderId="6" xfId="4" applyNumberFormat="1" applyFill="1" applyBorder="1" applyAlignment="1" applyProtection="1">
      <alignment horizontal="center"/>
      <protection locked="0"/>
    </xf>
    <xf numFmtId="1" fontId="2" fillId="4" borderId="5" xfId="4" applyNumberFormat="1" applyFill="1" applyBorder="1" applyAlignment="1" applyProtection="1">
      <alignment horizontal="center"/>
      <protection locked="0"/>
    </xf>
    <xf numFmtId="1" fontId="2" fillId="4" borderId="6" xfId="4" applyNumberFormat="1" applyFill="1" applyBorder="1" applyAlignment="1" applyProtection="1">
      <alignment horizontal="center"/>
      <protection locked="0"/>
    </xf>
    <xf numFmtId="166" fontId="2" fillId="4" borderId="5" xfId="4" applyNumberFormat="1" applyFill="1" applyBorder="1" applyAlignment="1" applyProtection="1">
      <alignment horizontal="center"/>
      <protection locked="0"/>
    </xf>
    <xf numFmtId="165" fontId="2" fillId="4" borderId="5" xfId="4" applyNumberFormat="1" applyFill="1" applyBorder="1" applyAlignment="1" applyProtection="1">
      <alignment horizontal="center"/>
      <protection locked="0"/>
    </xf>
    <xf numFmtId="0" fontId="5" fillId="3" borderId="13" xfId="3" applyFont="1" applyFill="1" applyBorder="1" applyAlignment="1" applyProtection="1">
      <protection hidden="1"/>
    </xf>
    <xf numFmtId="0" fontId="5" fillId="3" borderId="14" xfId="3" applyFont="1" applyFill="1" applyBorder="1" applyAlignment="1" applyProtection="1">
      <protection hidden="1"/>
    </xf>
    <xf numFmtId="0" fontId="5" fillId="3" borderId="12" xfId="3" applyFont="1" applyFill="1" applyBorder="1" applyAlignment="1" applyProtection="1">
      <protection hidden="1"/>
    </xf>
    <xf numFmtId="0" fontId="5" fillId="3" borderId="11" xfId="3" applyFont="1" applyFill="1" applyBorder="1" applyAlignment="1" applyProtection="1">
      <protection hidden="1"/>
    </xf>
    <xf numFmtId="0" fontId="6" fillId="3" borderId="1" xfId="3" applyFont="1" applyFill="1" applyBorder="1" applyAlignment="1" applyProtection="1"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169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Border="1"/>
    <xf numFmtId="10" fontId="0" fillId="0" borderId="0" xfId="0" applyNumberFormat="1" applyBorder="1"/>
    <xf numFmtId="0" fontId="0" fillId="0" borderId="0" xfId="0" applyBorder="1" applyAlignment="1">
      <alignment horizontal="center"/>
    </xf>
    <xf numFmtId="169" fontId="0" fillId="0" borderId="0" xfId="0" applyNumberFormat="1" applyBorder="1"/>
    <xf numFmtId="169" fontId="0" fillId="0" borderId="8" xfId="0" applyNumberFormat="1" applyBorder="1"/>
    <xf numFmtId="0" fontId="0" fillId="6" borderId="17" xfId="0" applyFill="1" applyBorder="1"/>
    <xf numFmtId="0" fontId="0" fillId="6" borderId="18" xfId="0" applyFill="1" applyBorder="1"/>
    <xf numFmtId="10" fontId="0" fillId="6" borderId="18" xfId="0" applyNumberFormat="1" applyFill="1" applyBorder="1"/>
    <xf numFmtId="0" fontId="0" fillId="6" borderId="18" xfId="0" applyFill="1" applyBorder="1" applyAlignment="1">
      <alignment horizontal="center"/>
    </xf>
    <xf numFmtId="0" fontId="0" fillId="6" borderId="6" xfId="0" applyFill="1" applyBorder="1"/>
    <xf numFmtId="0" fontId="0" fillId="8" borderId="3" xfId="0" applyFill="1" applyBorder="1"/>
    <xf numFmtId="0" fontId="0" fillId="8" borderId="0" xfId="0" applyFill="1" applyBorder="1"/>
    <xf numFmtId="10" fontId="0" fillId="8" borderId="0" xfId="0" applyNumberFormat="1" applyFill="1" applyBorder="1"/>
    <xf numFmtId="0" fontId="0" fillId="8" borderId="0" xfId="0" applyFill="1" applyBorder="1" applyAlignment="1">
      <alignment horizontal="center"/>
    </xf>
    <xf numFmtId="169" fontId="0" fillId="8" borderId="0" xfId="0" applyNumberFormat="1" applyFill="1" applyBorder="1"/>
    <xf numFmtId="169" fontId="0" fillId="8" borderId="8" xfId="0" applyNumberFormat="1" applyFill="1" applyBorder="1"/>
    <xf numFmtId="0" fontId="0" fillId="8" borderId="15" xfId="0" applyFill="1" applyBorder="1"/>
    <xf numFmtId="0" fontId="0" fillId="8" borderId="16" xfId="0" applyFill="1" applyBorder="1"/>
    <xf numFmtId="10" fontId="0" fillId="8" borderId="16" xfId="0" applyNumberFormat="1" applyFill="1" applyBorder="1"/>
    <xf numFmtId="0" fontId="0" fillId="8" borderId="16" xfId="0" applyFill="1" applyBorder="1" applyAlignment="1">
      <alignment horizontal="center"/>
    </xf>
    <xf numFmtId="169" fontId="0" fillId="8" borderId="16" xfId="0" applyNumberFormat="1" applyFill="1" applyBorder="1"/>
    <xf numFmtId="169" fontId="0" fillId="8" borderId="5" xfId="0" applyNumberFormat="1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8" xfId="0" applyFill="1" applyBorder="1" applyAlignment="1">
      <alignment horizontal="center"/>
    </xf>
    <xf numFmtId="169" fontId="0" fillId="5" borderId="18" xfId="0" applyNumberFormat="1" applyFill="1" applyBorder="1"/>
    <xf numFmtId="169" fontId="0" fillId="5" borderId="6" xfId="0" applyNumberFormat="1" applyFill="1" applyBorder="1"/>
    <xf numFmtId="9" fontId="0" fillId="0" borderId="0" xfId="0" applyNumberFormat="1" applyBorder="1"/>
    <xf numFmtId="9" fontId="0" fillId="8" borderId="0" xfId="0" applyNumberFormat="1" applyFill="1" applyBorder="1"/>
    <xf numFmtId="9" fontId="0" fillId="8" borderId="16" xfId="0" applyNumberFormat="1" applyFill="1" applyBorder="1"/>
    <xf numFmtId="165" fontId="0" fillId="5" borderId="18" xfId="0" applyNumberFormat="1" applyFill="1" applyBorder="1"/>
    <xf numFmtId="170" fontId="0" fillId="5" borderId="18" xfId="0" applyNumberFormat="1" applyFill="1" applyBorder="1" applyAlignment="1">
      <alignment horizontal="center"/>
    </xf>
    <xf numFmtId="0" fontId="0" fillId="0" borderId="0" xfId="0" applyFill="1" applyBorder="1"/>
    <xf numFmtId="10" fontId="0" fillId="6" borderId="16" xfId="0" applyNumberFormat="1" applyFill="1" applyBorder="1"/>
    <xf numFmtId="0" fontId="0" fillId="6" borderId="15" xfId="0" applyFill="1" applyBorder="1"/>
    <xf numFmtId="1" fontId="0" fillId="5" borderId="18" xfId="0" applyNumberFormat="1" applyFill="1" applyBorder="1"/>
    <xf numFmtId="0" fontId="0" fillId="6" borderId="16" xfId="0" applyFill="1" applyBorder="1" applyAlignment="1">
      <alignment horizontal="center"/>
    </xf>
    <xf numFmtId="0" fontId="0" fillId="6" borderId="16" xfId="0" applyFill="1" applyBorder="1"/>
    <xf numFmtId="0" fontId="0" fillId="6" borderId="5" xfId="0" applyFill="1" applyBorder="1"/>
    <xf numFmtId="0" fontId="7" fillId="7" borderId="19" xfId="0" applyFont="1" applyFill="1" applyBorder="1" applyAlignment="1">
      <alignment horizontal="center" wrapText="1"/>
    </xf>
    <xf numFmtId="169" fontId="0" fillId="6" borderId="16" xfId="0" applyNumberFormat="1" applyFill="1" applyBorder="1"/>
    <xf numFmtId="169" fontId="0" fillId="6" borderId="18" xfId="0" applyNumberFormat="1" applyFill="1" applyBorder="1"/>
    <xf numFmtId="169" fontId="0" fillId="6" borderId="18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7" fillId="7" borderId="21" xfId="0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 wrapText="1"/>
    </xf>
    <xf numFmtId="0" fontId="7" fillId="7" borderId="25" xfId="0" applyFont="1" applyFill="1" applyBorder="1" applyAlignment="1">
      <alignment horizontal="center" wrapText="1"/>
    </xf>
    <xf numFmtId="169" fontId="0" fillId="0" borderId="0" xfId="0" applyNumberFormat="1" applyFill="1" applyBorder="1"/>
    <xf numFmtId="0" fontId="7" fillId="7" borderId="26" xfId="0" applyFont="1" applyFill="1" applyBorder="1" applyAlignment="1">
      <alignment horizontal="center" wrapText="1"/>
    </xf>
    <xf numFmtId="0" fontId="7" fillId="7" borderId="20" xfId="0" applyFont="1" applyFill="1" applyBorder="1" applyAlignment="1">
      <alignment horizontal="center" wrapText="1"/>
    </xf>
    <xf numFmtId="0" fontId="7" fillId="7" borderId="27" xfId="0" applyFont="1" applyFill="1" applyBorder="1" applyAlignment="1">
      <alignment horizontal="center" wrapText="1"/>
    </xf>
    <xf numFmtId="0" fontId="7" fillId="7" borderId="28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0" fillId="6" borderId="20" xfId="0" applyFill="1" applyBorder="1"/>
    <xf numFmtId="169" fontId="0" fillId="8" borderId="30" xfId="0" applyNumberFormat="1" applyFill="1" applyBorder="1"/>
    <xf numFmtId="169" fontId="0" fillId="0" borderId="30" xfId="0" applyNumberFormat="1" applyBorder="1"/>
    <xf numFmtId="169" fontId="0" fillId="5" borderId="20" xfId="0" applyNumberFormat="1" applyFill="1" applyBorder="1"/>
    <xf numFmtId="0" fontId="7" fillId="7" borderId="32" xfId="0" applyFont="1" applyFill="1" applyBorder="1" applyAlignment="1">
      <alignment horizontal="center" wrapText="1"/>
    </xf>
    <xf numFmtId="0" fontId="7" fillId="7" borderId="33" xfId="0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center" wrapText="1"/>
    </xf>
    <xf numFmtId="10" fontId="0" fillId="0" borderId="3" xfId="0" applyNumberFormat="1" applyBorder="1"/>
    <xf numFmtId="10" fontId="0" fillId="0" borderId="8" xfId="0" applyNumberFormat="1" applyBorder="1"/>
    <xf numFmtId="10" fontId="0" fillId="8" borderId="3" xfId="0" applyNumberFormat="1" applyFill="1" applyBorder="1"/>
    <xf numFmtId="10" fontId="0" fillId="8" borderId="8" xfId="0" applyNumberFormat="1" applyFill="1" applyBorder="1"/>
    <xf numFmtId="10" fontId="0" fillId="8" borderId="15" xfId="0" applyNumberFormat="1" applyFill="1" applyBorder="1"/>
    <xf numFmtId="10" fontId="0" fillId="8" borderId="5" xfId="0" applyNumberFormat="1" applyFill="1" applyBorder="1"/>
    <xf numFmtId="165" fontId="0" fillId="5" borderId="17" xfId="0" applyNumberFormat="1" applyFill="1" applyBorder="1"/>
    <xf numFmtId="165" fontId="0" fillId="5" borderId="6" xfId="0" applyNumberFormat="1" applyFill="1" applyBorder="1"/>
    <xf numFmtId="10" fontId="0" fillId="6" borderId="6" xfId="0" applyNumberFormat="1" applyFill="1" applyBorder="1"/>
    <xf numFmtId="9" fontId="0" fillId="0" borderId="8" xfId="0" applyNumberFormat="1" applyBorder="1"/>
    <xf numFmtId="9" fontId="0" fillId="8" borderId="8" xfId="0" applyNumberFormat="1" applyFill="1" applyBorder="1"/>
    <xf numFmtId="9" fontId="0" fillId="8" borderId="5" xfId="0" applyNumberFormat="1" applyFill="1" applyBorder="1"/>
    <xf numFmtId="9" fontId="0" fillId="0" borderId="3" xfId="0" applyNumberFormat="1" applyBorder="1"/>
    <xf numFmtId="9" fontId="0" fillId="8" borderId="3" xfId="0" applyNumberFormat="1" applyFill="1" applyBorder="1"/>
    <xf numFmtId="9" fontId="0" fillId="8" borderId="15" xfId="0" applyNumberFormat="1" applyFill="1" applyBorder="1"/>
    <xf numFmtId="169" fontId="0" fillId="0" borderId="22" xfId="0" applyNumberFormat="1" applyBorder="1"/>
    <xf numFmtId="0" fontId="0" fillId="6" borderId="15" xfId="0" applyFill="1" applyBorder="1" applyAlignment="1">
      <alignment horizontal="center"/>
    </xf>
    <xf numFmtId="10" fontId="0" fillId="6" borderId="16" xfId="0" applyNumberFormat="1" applyFill="1" applyBorder="1" applyAlignment="1">
      <alignment horizontal="center"/>
    </xf>
    <xf numFmtId="10" fontId="0" fillId="6" borderId="5" xfId="0" applyNumberFormat="1" applyFill="1" applyBorder="1" applyAlignment="1">
      <alignment horizontal="center"/>
    </xf>
    <xf numFmtId="167" fontId="0" fillId="0" borderId="3" xfId="0" applyNumberFormat="1" applyBorder="1"/>
    <xf numFmtId="0" fontId="0" fillId="9" borderId="1" xfId="0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169" fontId="0" fillId="10" borderId="40" xfId="0" applyNumberFormat="1" applyFill="1" applyBorder="1"/>
    <xf numFmtId="169" fontId="0" fillId="10" borderId="41" xfId="0" applyNumberFormat="1" applyFill="1" applyBorder="1"/>
    <xf numFmtId="10" fontId="0" fillId="5" borderId="40" xfId="0" applyNumberFormat="1" applyFill="1" applyBorder="1"/>
    <xf numFmtId="10" fontId="0" fillId="5" borderId="8" xfId="0" applyNumberFormat="1" applyFill="1" applyBorder="1"/>
    <xf numFmtId="0" fontId="0" fillId="0" borderId="15" xfId="0" applyBorder="1"/>
    <xf numFmtId="169" fontId="0" fillId="10" borderId="42" xfId="0" applyNumberFormat="1" applyFill="1" applyBorder="1"/>
    <xf numFmtId="169" fontId="0" fillId="10" borderId="43" xfId="0" applyNumberFormat="1" applyFill="1" applyBorder="1"/>
    <xf numFmtId="10" fontId="0" fillId="5" borderId="42" xfId="0" applyNumberFormat="1" applyFill="1" applyBorder="1"/>
    <xf numFmtId="10" fontId="0" fillId="5" borderId="5" xfId="0" applyNumberForma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9" borderId="11" xfId="0" applyFill="1" applyBorder="1" applyAlignment="1">
      <alignment horizontal="center" wrapText="1"/>
    </xf>
    <xf numFmtId="9" fontId="0" fillId="11" borderId="40" xfId="0" applyNumberFormat="1" applyFill="1" applyBorder="1"/>
    <xf numFmtId="9" fontId="0" fillId="11" borderId="8" xfId="0" applyNumberFormat="1" applyFill="1" applyBorder="1"/>
    <xf numFmtId="9" fontId="0" fillId="11" borderId="42" xfId="0" applyNumberFormat="1" applyFill="1" applyBorder="1"/>
    <xf numFmtId="9" fontId="0" fillId="11" borderId="5" xfId="0" applyNumberFormat="1" applyFill="1" applyBorder="1"/>
    <xf numFmtId="9" fontId="0" fillId="5" borderId="40" xfId="0" applyNumberFormat="1" applyFill="1" applyBorder="1"/>
    <xf numFmtId="9" fontId="0" fillId="5" borderId="42" xfId="0" applyNumberFormat="1" applyFill="1" applyBorder="1"/>
    <xf numFmtId="9" fontId="0" fillId="0" borderId="29" xfId="0" applyNumberFormat="1" applyBorder="1"/>
    <xf numFmtId="9" fontId="0" fillId="8" borderId="30" xfId="0" applyNumberFormat="1" applyFill="1" applyBorder="1"/>
    <xf numFmtId="9" fontId="0" fillId="0" borderId="30" xfId="0" applyNumberFormat="1" applyBorder="1"/>
    <xf numFmtId="9" fontId="0" fillId="8" borderId="31" xfId="0" applyNumberFormat="1" applyFill="1" applyBorder="1"/>
    <xf numFmtId="9" fontId="0" fillId="5" borderId="6" xfId="0" applyNumberFormat="1" applyFill="1" applyBorder="1"/>
    <xf numFmtId="9" fontId="0" fillId="6" borderId="5" xfId="0" applyNumberFormat="1" applyFill="1" applyBorder="1"/>
    <xf numFmtId="9" fontId="0" fillId="0" borderId="0" xfId="0" applyNumberFormat="1" applyFill="1" applyBorder="1"/>
    <xf numFmtId="9" fontId="0" fillId="0" borderId="0" xfId="0" applyNumberFormat="1"/>
    <xf numFmtId="169" fontId="0" fillId="5" borderId="17" xfId="0" applyNumberFormat="1" applyFill="1" applyBorder="1"/>
    <xf numFmtId="0" fontId="0" fillId="9" borderId="44" xfId="0" applyFill="1" applyBorder="1" applyAlignment="1">
      <alignment wrapText="1"/>
    </xf>
    <xf numFmtId="9" fontId="0" fillId="5" borderId="8" xfId="0" applyNumberFormat="1" applyFill="1" applyBorder="1"/>
    <xf numFmtId="9" fontId="0" fillId="5" borderId="5" xfId="0" applyNumberFormat="1" applyFill="1" applyBorder="1"/>
    <xf numFmtId="169" fontId="0" fillId="6" borderId="16" xfId="0" applyNumberFormat="1" applyFill="1" applyBorder="1" applyAlignment="1">
      <alignment horizontal="center"/>
    </xf>
    <xf numFmtId="9" fontId="0" fillId="5" borderId="17" xfId="0" applyNumberFormat="1" applyFill="1" applyBorder="1"/>
    <xf numFmtId="0" fontId="4" fillId="3" borderId="9" xfId="3" applyFont="1" applyFill="1" applyBorder="1" applyAlignment="1" applyProtection="1">
      <alignment horizontal="center" vertical="center"/>
      <protection hidden="1"/>
    </xf>
    <xf numFmtId="0" fontId="4" fillId="3" borderId="10" xfId="3" applyFont="1" applyFill="1" applyBorder="1" applyAlignment="1" applyProtection="1">
      <alignment horizontal="center" vertical="center"/>
      <protection hidden="1"/>
    </xf>
    <xf numFmtId="0" fontId="4" fillId="3" borderId="7" xfId="3" applyFont="1" applyFill="1" applyBorder="1" applyAlignment="1" applyProtection="1">
      <alignment horizontal="center" vertical="center"/>
      <protection hidden="1"/>
    </xf>
    <xf numFmtId="0" fontId="4" fillId="3" borderId="4" xfId="3" applyFont="1" applyFill="1" applyBorder="1" applyAlignment="1" applyProtection="1">
      <alignment horizontal="center" vertical="center"/>
      <protection hidden="1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7" xfId="0" applyFill="1" applyBorder="1" applyAlignment="1">
      <alignment horizontal="center" wrapText="1"/>
    </xf>
    <xf numFmtId="0" fontId="0" fillId="9" borderId="3" xfId="0" applyFill="1" applyBorder="1" applyAlignment="1">
      <alignment horizontal="center" wrapText="1"/>
    </xf>
  </cellXfs>
  <cellStyles count="7">
    <cellStyle name="Euro" xfId="2"/>
    <cellStyle name="Hyperlink" xfId="3" builtinId="8"/>
    <cellStyle name="Normal" xfId="0" builtinId="0"/>
    <cellStyle name="Normal 2" xfId="4"/>
    <cellStyle name="Normal 3" xfId="5"/>
    <cellStyle name="Normal 4" xfId="1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Ave. Return on $10K</a:t>
            </a:r>
            <a:r>
              <a:rPr lang="en-US" baseline="0"/>
              <a:t> -EMA/FOM Optimization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EMA FOM Opt'!$C$327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EMA FOM Opt'!$B$328:$B$336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Opt'!$C$328:$C$336</c:f>
              <c:numCache>
                <c:formatCode>"$"#,##0</c:formatCode>
                <c:ptCount val="8"/>
                <c:pt idx="0">
                  <c:v>86.613044399300335</c:v>
                </c:pt>
                <c:pt idx="1">
                  <c:v>132.31786105541826</c:v>
                </c:pt>
                <c:pt idx="2">
                  <c:v>153.25528284469399</c:v>
                </c:pt>
                <c:pt idx="3">
                  <c:v>132.7838726664759</c:v>
                </c:pt>
                <c:pt idx="4">
                  <c:v>129.69494618824737</c:v>
                </c:pt>
                <c:pt idx="5">
                  <c:v>168.47893902796636</c:v>
                </c:pt>
                <c:pt idx="6">
                  <c:v>169.57830457867954</c:v>
                </c:pt>
                <c:pt idx="7">
                  <c:v>174.04629793093807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70-4ADA-8A48-30DC0C691B1C}"/>
            </c:ext>
          </c:extLst>
        </c:ser>
        <c:ser>
          <c:idx val="1"/>
          <c:order val="1"/>
          <c:tx>
            <c:strRef>
              <c:f>'Summary EMA FOM Opt'!$D$327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'Summary EMA FOM Opt'!$B$328:$B$336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Opt'!$D$328:$D$336</c:f>
              <c:numCache>
                <c:formatCode>"$"#,##0</c:formatCode>
                <c:ptCount val="8"/>
                <c:pt idx="0">
                  <c:v>279.99555166535941</c:v>
                </c:pt>
                <c:pt idx="1">
                  <c:v>270.81996630563361</c:v>
                </c:pt>
                <c:pt idx="2">
                  <c:v>277.41303726913856</c:v>
                </c:pt>
                <c:pt idx="3">
                  <c:v>260.09358063559347</c:v>
                </c:pt>
                <c:pt idx="4">
                  <c:v>233.79319471917245</c:v>
                </c:pt>
                <c:pt idx="5">
                  <c:v>316.859226982991</c:v>
                </c:pt>
                <c:pt idx="6">
                  <c:v>300.99929636378221</c:v>
                </c:pt>
                <c:pt idx="7">
                  <c:v>293.05643706813368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70-4ADA-8A48-30DC0C691B1C}"/>
            </c:ext>
          </c:extLst>
        </c:ser>
        <c:ser>
          <c:idx val="2"/>
          <c:order val="2"/>
          <c:tx>
            <c:strRef>
              <c:f>'Summary EMA FOM Opt'!$E$327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'Summary EMA FOM Opt'!$B$328:$B$336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Opt'!$E$328:$E$336</c:f>
              <c:numCache>
                <c:formatCode>"$"#,##0</c:formatCode>
                <c:ptCount val="8"/>
                <c:pt idx="0">
                  <c:v>137.65301680035188</c:v>
                </c:pt>
                <c:pt idx="1">
                  <c:v>88.809606251721732</c:v>
                </c:pt>
                <c:pt idx="2">
                  <c:v>115.02404965331472</c:v>
                </c:pt>
                <c:pt idx="3">
                  <c:v>116.5381893709273</c:v>
                </c:pt>
                <c:pt idx="4">
                  <c:v>106.43490889451743</c:v>
                </c:pt>
                <c:pt idx="5">
                  <c:v>263.79739392647093</c:v>
                </c:pt>
                <c:pt idx="6">
                  <c:v>219.90285335664092</c:v>
                </c:pt>
                <c:pt idx="7">
                  <c:v>205.73010747461078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0-4ADA-8A48-30DC0C691B1C}"/>
            </c:ext>
          </c:extLst>
        </c:ser>
        <c:ser>
          <c:idx val="3"/>
          <c:order val="3"/>
          <c:tx>
            <c:strRef>
              <c:f>'Summary EMA FOM Opt'!$F$327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'Summary EMA FOM Opt'!$B$328:$B$336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Opt'!$F$328:$F$336</c:f>
              <c:numCache>
                <c:formatCode>"$"#,##0</c:formatCode>
                <c:ptCount val="8"/>
                <c:pt idx="0">
                  <c:v>-341.42953511462912</c:v>
                </c:pt>
                <c:pt idx="1">
                  <c:v>-264.41042528755872</c:v>
                </c:pt>
                <c:pt idx="2">
                  <c:v>-54.559547583437677</c:v>
                </c:pt>
                <c:pt idx="3">
                  <c:v>-53.221185936042978</c:v>
                </c:pt>
                <c:pt idx="4">
                  <c:v>-64.192266777494794</c:v>
                </c:pt>
                <c:pt idx="5">
                  <c:v>12.702645068687646</c:v>
                </c:pt>
                <c:pt idx="6">
                  <c:v>30.790530472405905</c:v>
                </c:pt>
                <c:pt idx="7">
                  <c:v>41.513657181408988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70-4ADA-8A48-30DC0C691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261240"/>
        <c:axId val="479253368"/>
      </c:barChart>
      <c:catAx>
        <c:axId val="47926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53368"/>
        <c:crosses val="autoZero"/>
        <c:auto val="1"/>
        <c:lblAlgn val="ctr"/>
        <c:lblOffset val="100"/>
        <c:noMultiLvlLbl val="0"/>
      </c:catAx>
      <c:valAx>
        <c:axId val="479253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61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Return for $10K investment NUGT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NUGT!$C$2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NUGT!$B$3:$B$10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NUGT!$C$3:$C$10</c:f>
              <c:numCache>
                <c:formatCode>"$"#,##0</c:formatCode>
                <c:ptCount val="8"/>
                <c:pt idx="0">
                  <c:v>10465.498664495353</c:v>
                </c:pt>
                <c:pt idx="1">
                  <c:v>4887.3718899646401</c:v>
                </c:pt>
                <c:pt idx="2">
                  <c:v>4455.5511564995122</c:v>
                </c:pt>
                <c:pt idx="3">
                  <c:v>3683.0287125029968</c:v>
                </c:pt>
                <c:pt idx="4">
                  <c:v>2389.8166534443171</c:v>
                </c:pt>
                <c:pt idx="5">
                  <c:v>2974.7630426071205</c:v>
                </c:pt>
                <c:pt idx="6">
                  <c:v>2428.0792485017769</c:v>
                </c:pt>
                <c:pt idx="7">
                  <c:v>2099.8782194947071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9-4537-B644-6A475062B05F}"/>
            </c:ext>
          </c:extLst>
        </c:ser>
        <c:ser>
          <c:idx val="1"/>
          <c:order val="1"/>
          <c:tx>
            <c:strRef>
              <c:f>NUGT!$D$2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NUGT!$B$3:$B$10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NUGT!$D$3:$D$10</c:f>
              <c:numCache>
                <c:formatCode>"$"#,##0</c:formatCode>
                <c:ptCount val="8"/>
                <c:pt idx="0">
                  <c:v>18362.341809394296</c:v>
                </c:pt>
                <c:pt idx="1">
                  <c:v>9393.9967728828888</c:v>
                </c:pt>
                <c:pt idx="2">
                  <c:v>8403.4019372156217</c:v>
                </c:pt>
                <c:pt idx="3">
                  <c:v>7346.0035796731136</c:v>
                </c:pt>
                <c:pt idx="4">
                  <c:v>5715.6307509626004</c:v>
                </c:pt>
                <c:pt idx="5">
                  <c:v>5836.6093381421852</c:v>
                </c:pt>
                <c:pt idx="6">
                  <c:v>4827.2481821534402</c:v>
                </c:pt>
                <c:pt idx="7">
                  <c:v>3798.5461995758392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9-4537-B644-6A475062B05F}"/>
            </c:ext>
          </c:extLst>
        </c:ser>
        <c:ser>
          <c:idx val="2"/>
          <c:order val="2"/>
          <c:tx>
            <c:strRef>
              <c:f>NUGT!$E$2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NUGT!$B$3:$B$10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NUGT!$E$3:$E$10</c:f>
              <c:numCache>
                <c:formatCode>"$"#,##0</c:formatCode>
                <c:ptCount val="8"/>
                <c:pt idx="0">
                  <c:v>38616.557202428456</c:v>
                </c:pt>
                <c:pt idx="1">
                  <c:v>18533.988620579792</c:v>
                </c:pt>
                <c:pt idx="2">
                  <c:v>14067.001263445338</c:v>
                </c:pt>
                <c:pt idx="3">
                  <c:v>11066.907737230764</c:v>
                </c:pt>
                <c:pt idx="4">
                  <c:v>8537.4554147680428</c:v>
                </c:pt>
                <c:pt idx="5">
                  <c:v>8772.7039436176401</c:v>
                </c:pt>
                <c:pt idx="6">
                  <c:v>7778.1023027267711</c:v>
                </c:pt>
                <c:pt idx="7">
                  <c:v>7357.3225513315665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A9-4537-B644-6A475062B05F}"/>
            </c:ext>
          </c:extLst>
        </c:ser>
        <c:ser>
          <c:idx val="3"/>
          <c:order val="3"/>
          <c:tx>
            <c:strRef>
              <c:f>NUGT!$F$2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NUGT!$B$3:$B$10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NUGT!$F$3:$F$10</c:f>
              <c:numCache>
                <c:formatCode>"$"#,##0</c:formatCode>
                <c:ptCount val="8"/>
                <c:pt idx="0">
                  <c:v>39728.073517487632</c:v>
                </c:pt>
                <c:pt idx="1">
                  <c:v>20470.511133847387</c:v>
                </c:pt>
                <c:pt idx="2">
                  <c:v>14878.343393384668</c:v>
                </c:pt>
                <c:pt idx="3">
                  <c:v>10502.709833824396</c:v>
                </c:pt>
                <c:pt idx="4">
                  <c:v>7268.9640892941043</c:v>
                </c:pt>
                <c:pt idx="5">
                  <c:v>13251.879435947514</c:v>
                </c:pt>
                <c:pt idx="6">
                  <c:v>10797.639521424233</c:v>
                </c:pt>
                <c:pt idx="7">
                  <c:v>11912.188964863091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A9-4537-B644-6A475062B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62272"/>
        <c:axId val="494767520"/>
      </c:barChart>
      <c:catAx>
        <c:axId val="49476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Algorithms</a:t>
                </a:r>
                <a:r>
                  <a:rPr lang="en-US" baseline="0"/>
                  <a:t> Included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4265288713910749"/>
              <c:y val="0.754258530183726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7520"/>
        <c:crosses val="autoZero"/>
        <c:auto val="1"/>
        <c:lblAlgn val="ctr"/>
        <c:lblOffset val="100"/>
        <c:noMultiLvlLbl val="0"/>
      </c:catAx>
      <c:valAx>
        <c:axId val="4947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Annualized Return</a:t>
            </a:r>
            <a:r>
              <a:rPr lang="en-US" baseline="0"/>
              <a:t>, NUGT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NUGT!$G$2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NUGT!$B$3:$B$10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NUGT!$G$3:$G$10</c:f>
              <c:numCache>
                <c:formatCode>0.00%</c:formatCode>
                <c:ptCount val="8"/>
                <c:pt idx="0">
                  <c:v>15097764840.680649</c:v>
                </c:pt>
                <c:pt idx="1">
                  <c:v>452753.77390400029</c:v>
                </c:pt>
                <c:pt idx="2">
                  <c:v>172780.72226315708</c:v>
                </c:pt>
                <c:pt idx="3">
                  <c:v>28632.421937204417</c:v>
                </c:pt>
                <c:pt idx="4">
                  <c:v>1110.1167587787845</c:v>
                </c:pt>
                <c:pt idx="5">
                  <c:v>5027.4722490198728</c:v>
                </c:pt>
                <c:pt idx="6">
                  <c:v>1228.0962948133658</c:v>
                </c:pt>
                <c:pt idx="7">
                  <c:v>510.91321608541273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C-421A-B3FB-155A597C1AFD}"/>
            </c:ext>
          </c:extLst>
        </c:ser>
        <c:ser>
          <c:idx val="5"/>
          <c:order val="5"/>
          <c:tx>
            <c:strRef>
              <c:f>NUGT!$H$2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NUGT!$B$3:$B$10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NUGT!$H$3:$H$10</c:f>
              <c:numCache>
                <c:formatCode>0.00%</c:formatCode>
                <c:ptCount val="8"/>
                <c:pt idx="0">
                  <c:v>45369.728035382403</c:v>
                </c:pt>
                <c:pt idx="1">
                  <c:v>908.62806786513761</c:v>
                </c:pt>
                <c:pt idx="2">
                  <c:v>529.47666973731464</c:v>
                </c:pt>
                <c:pt idx="3">
                  <c:v>287.62703737563834</c:v>
                </c:pt>
                <c:pt idx="4">
                  <c:v>103.57141071856611</c:v>
                </c:pt>
                <c:pt idx="5">
                  <c:v>112.15360098430425</c:v>
                </c:pt>
                <c:pt idx="6">
                  <c:v>56.4751368924085</c:v>
                </c:pt>
                <c:pt idx="7">
                  <c:v>26.433783094050749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C-421A-B3FB-155A597C1AFD}"/>
            </c:ext>
          </c:extLst>
        </c:ser>
        <c:ser>
          <c:idx val="6"/>
          <c:order val="6"/>
          <c:tx>
            <c:strRef>
              <c:f>NUGT!$I$2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NUGT!$B$3:$B$10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NUGT!$I$3:$I$10</c:f>
              <c:numCache>
                <c:formatCode>0.00%</c:formatCode>
                <c:ptCount val="8"/>
                <c:pt idx="0">
                  <c:v>3829.2041075463408</c:v>
                </c:pt>
                <c:pt idx="1">
                  <c:v>236.57692825250072</c:v>
                </c:pt>
                <c:pt idx="2">
                  <c:v>96.729961062333999</c:v>
                </c:pt>
                <c:pt idx="3">
                  <c:v>47.79237574845623</c:v>
                </c:pt>
                <c:pt idx="4">
                  <c:v>24.033545472398579</c:v>
                </c:pt>
                <c:pt idx="5">
                  <c:v>25.736004783169161</c:v>
                </c:pt>
                <c:pt idx="6">
                  <c:v>19.125650114354485</c:v>
                </c:pt>
                <c:pt idx="7">
                  <c:v>16.761315715355568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C-421A-B3FB-155A597C1AFD}"/>
            </c:ext>
          </c:extLst>
        </c:ser>
        <c:ser>
          <c:idx val="7"/>
          <c:order val="7"/>
          <c:tx>
            <c:strRef>
              <c:f>NUGT!$J$2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NUGT!$B$3:$B$10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NUGT!$J$3:$J$10</c:f>
              <c:numCache>
                <c:formatCode>0.00%</c:formatCode>
                <c:ptCount val="8"/>
                <c:pt idx="0">
                  <c:v>64.648023654516791</c:v>
                </c:pt>
                <c:pt idx="1">
                  <c:v>17.293422821151147</c:v>
                </c:pt>
                <c:pt idx="2">
                  <c:v>9.7789812544865207</c:v>
                </c:pt>
                <c:pt idx="3">
                  <c:v>5.5075976286299282</c:v>
                </c:pt>
                <c:pt idx="4">
                  <c:v>3.158680248391927</c:v>
                </c:pt>
                <c:pt idx="5">
                  <c:v>8.0360277113674474</c:v>
                </c:pt>
                <c:pt idx="6">
                  <c:v>5.7546345999519888</c:v>
                </c:pt>
                <c:pt idx="7">
                  <c:v>6.7400804120740574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C-421A-B3FB-155A597C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99664"/>
        <c:axId val="494793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NUGT!$C$2</c15:sqref>
                        </c15:formulaRef>
                      </c:ext>
                    </c:extLst>
                    <c:strCache>
                      <c:ptCount val="1"/>
                      <c:pt idx="0">
                        <c:v>10 day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NUGT!$B$3:$B$10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NUGT!$C$3:$C$10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10465.498664495353</c:v>
                      </c:pt>
                      <c:pt idx="1">
                        <c:v>4887.3718899646401</c:v>
                      </c:pt>
                      <c:pt idx="2">
                        <c:v>4455.5511564995122</c:v>
                      </c:pt>
                      <c:pt idx="3">
                        <c:v>3683.0287125029968</c:v>
                      </c:pt>
                      <c:pt idx="4">
                        <c:v>2389.8166534443171</c:v>
                      </c:pt>
                      <c:pt idx="5">
                        <c:v>2974.7630426071205</c:v>
                      </c:pt>
                      <c:pt idx="6">
                        <c:v>2428.0792485017769</c:v>
                      </c:pt>
                      <c:pt idx="7">
                        <c:v>2099.8782194947071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E8BC-421A-B3FB-155A597C1AF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NUGT!$D$2</c15:sqref>
                        </c15:formulaRef>
                      </c:ext>
                    </c:extLst>
                    <c:strCache>
                      <c:ptCount val="1"/>
                      <c:pt idx="0">
                        <c:v>25 day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NUGT!$D$3:$D$10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18362.341809394296</c:v>
                      </c:pt>
                      <c:pt idx="1">
                        <c:v>9393.9967728828888</c:v>
                      </c:pt>
                      <c:pt idx="2">
                        <c:v>8403.4019372156217</c:v>
                      </c:pt>
                      <c:pt idx="3">
                        <c:v>7346.0035796731136</c:v>
                      </c:pt>
                      <c:pt idx="4">
                        <c:v>5715.6307509626004</c:v>
                      </c:pt>
                      <c:pt idx="5">
                        <c:v>5836.6093381421852</c:v>
                      </c:pt>
                      <c:pt idx="6">
                        <c:v>4827.2481821534402</c:v>
                      </c:pt>
                      <c:pt idx="7">
                        <c:v>3798.5461995758392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8BC-421A-B3FB-155A597C1AF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NUGT!$E$2</c15:sqref>
                        </c15:formulaRef>
                      </c:ext>
                    </c:extLst>
                    <c:strCache>
                      <c:ptCount val="1"/>
                      <c:pt idx="0">
                        <c:v>50 day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NUGT!$E$3:$E$10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38616.557202428456</c:v>
                      </c:pt>
                      <c:pt idx="1">
                        <c:v>18533.988620579792</c:v>
                      </c:pt>
                      <c:pt idx="2">
                        <c:v>14067.001263445338</c:v>
                      </c:pt>
                      <c:pt idx="3">
                        <c:v>11066.907737230764</c:v>
                      </c:pt>
                      <c:pt idx="4">
                        <c:v>8537.4554147680428</c:v>
                      </c:pt>
                      <c:pt idx="5">
                        <c:v>8772.7039436176401</c:v>
                      </c:pt>
                      <c:pt idx="6">
                        <c:v>7778.1023027267711</c:v>
                      </c:pt>
                      <c:pt idx="7">
                        <c:v>7357.3225513315665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8BC-421A-B3FB-155A597C1AF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NUGT!$F$2</c15:sqref>
                        </c15:formulaRef>
                      </c:ext>
                    </c:extLst>
                    <c:strCache>
                      <c:ptCount val="1"/>
                      <c:pt idx="0">
                        <c:v>99 day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NUGT!$F$3:$F$10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39728.073517487632</c:v>
                      </c:pt>
                      <c:pt idx="1">
                        <c:v>20470.511133847387</c:v>
                      </c:pt>
                      <c:pt idx="2">
                        <c:v>14878.343393384668</c:v>
                      </c:pt>
                      <c:pt idx="3">
                        <c:v>10502.709833824396</c:v>
                      </c:pt>
                      <c:pt idx="4">
                        <c:v>7268.9640892941043</c:v>
                      </c:pt>
                      <c:pt idx="5">
                        <c:v>13251.879435947514</c:v>
                      </c:pt>
                      <c:pt idx="6">
                        <c:v>10797.639521424233</c:v>
                      </c:pt>
                      <c:pt idx="7">
                        <c:v>11912.188964863091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8BC-421A-B3FB-155A597C1AFD}"/>
                  </c:ext>
                </c:extLst>
              </c15:ser>
            </c15:filteredBarSeries>
          </c:ext>
        </c:extLst>
      </c:barChart>
      <c:catAx>
        <c:axId val="49479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Algorithms Included</a:t>
                </a:r>
              </a:p>
            </c:rich>
          </c:tx>
          <c:layout>
            <c:manualLayout>
              <c:xMode val="edge"/>
              <c:yMode val="edge"/>
              <c:x val="0.46600590551181104"/>
              <c:y val="0.78203630796150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93432"/>
        <c:crosses val="autoZero"/>
        <c:auto val="1"/>
        <c:lblAlgn val="ctr"/>
        <c:lblOffset val="100"/>
        <c:noMultiLvlLbl val="0"/>
      </c:catAx>
      <c:valAx>
        <c:axId val="49479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Annualized</a:t>
                </a:r>
                <a:r>
                  <a:rPr lang="en-US" baseline="0"/>
                  <a:t> Return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Ave.</a:t>
            </a:r>
            <a:r>
              <a:rPr lang="en-US" baseline="0"/>
              <a:t> </a:t>
            </a:r>
            <a:r>
              <a:rPr lang="en-US"/>
              <a:t>Annualized</a:t>
            </a:r>
            <a:r>
              <a:rPr lang="en-US" baseline="0"/>
              <a:t> Return--EMA/FOM Optimization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EMA FOM Opt'!$C$339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'Summary EMA FOM Opt'!$B$340:$B$348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Opt'!$C$340:$C$348</c:f>
              <c:numCache>
                <c:formatCode>0%</c:formatCode>
                <c:ptCount val="8"/>
                <c:pt idx="0">
                  <c:v>0.32609740208468407</c:v>
                </c:pt>
                <c:pt idx="1">
                  <c:v>0.5375655416359677</c:v>
                </c:pt>
                <c:pt idx="2">
                  <c:v>0.64502932139306246</c:v>
                </c:pt>
                <c:pt idx="3">
                  <c:v>0.53988159352056719</c:v>
                </c:pt>
                <c:pt idx="4">
                  <c:v>0.52459266007485761</c:v>
                </c:pt>
                <c:pt idx="5">
                  <c:v>0.72770216191873627</c:v>
                </c:pt>
                <c:pt idx="6">
                  <c:v>0.7338258049519979</c:v>
                </c:pt>
                <c:pt idx="7">
                  <c:v>0.75893049205619811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1-4F3C-9834-ECDE0E7EBF15}"/>
            </c:ext>
          </c:extLst>
        </c:ser>
        <c:ser>
          <c:idx val="1"/>
          <c:order val="1"/>
          <c:tx>
            <c:strRef>
              <c:f>'Summary EMA FOM Opt'!$D$339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'Summary EMA FOM Opt'!$B$340:$B$348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Opt'!$D$340:$D$348</c:f>
              <c:numCache>
                <c:formatCode>0%</c:formatCode>
                <c:ptCount val="8"/>
                <c:pt idx="0">
                  <c:v>0.32848243871101879</c:v>
                </c:pt>
                <c:pt idx="1">
                  <c:v>0.31633647182481872</c:v>
                </c:pt>
                <c:pt idx="2">
                  <c:v>0.32505370617883966</c:v>
                </c:pt>
                <c:pt idx="3">
                  <c:v>0.30226482817549272</c:v>
                </c:pt>
                <c:pt idx="4">
                  <c:v>0.26833499424158114</c:v>
                </c:pt>
                <c:pt idx="5">
                  <c:v>0.37830636644059923</c:v>
                </c:pt>
                <c:pt idx="6">
                  <c:v>0.35666740695940602</c:v>
                </c:pt>
                <c:pt idx="7">
                  <c:v>0.34594601645070289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F1-4F3C-9834-ECDE0E7EBF15}"/>
            </c:ext>
          </c:extLst>
        </c:ser>
        <c:ser>
          <c:idx val="2"/>
          <c:order val="2"/>
          <c:tx>
            <c:strRef>
              <c:f>'Summary EMA FOM Opt'!$E$339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'Summary EMA FOM Opt'!$B$340:$B$348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Opt'!$E$340:$E$348</c:f>
              <c:numCache>
                <c:formatCode>0%</c:formatCode>
                <c:ptCount val="8"/>
                <c:pt idx="0">
                  <c:v>7.3934653585554955E-2</c:v>
                </c:pt>
                <c:pt idx="1">
                  <c:v>4.7211487440880218E-2</c:v>
                </c:pt>
                <c:pt idx="2">
                  <c:v>6.1486227346250422E-2</c:v>
                </c:pt>
                <c:pt idx="3">
                  <c:v>6.231551250528744E-2</c:v>
                </c:pt>
                <c:pt idx="4">
                  <c:v>5.679190463679018E-2</c:v>
                </c:pt>
                <c:pt idx="5">
                  <c:v>0.1455093248949948</c:v>
                </c:pt>
                <c:pt idx="6">
                  <c:v>0.12017914523684325</c:v>
                </c:pt>
                <c:pt idx="7">
                  <c:v>0.11209790247871454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F1-4F3C-9834-ECDE0E7EBF15}"/>
            </c:ext>
          </c:extLst>
        </c:ser>
        <c:ser>
          <c:idx val="3"/>
          <c:order val="3"/>
          <c:tx>
            <c:strRef>
              <c:f>'Summary EMA FOM Opt'!$F$339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'Summary EMA FOM Opt'!$B$340:$B$348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'Summary EMA FOM Opt'!$F$340:$F$348</c:f>
              <c:numCache>
                <c:formatCode>0%</c:formatCode>
                <c:ptCount val="8"/>
                <c:pt idx="0">
                  <c:v>-8.6639503457504818E-2</c:v>
                </c:pt>
                <c:pt idx="1">
                  <c:v>-6.7517542434365696E-2</c:v>
                </c:pt>
                <c:pt idx="2">
                  <c:v>-1.4170533653311335E-2</c:v>
                </c:pt>
                <c:pt idx="3">
                  <c:v>-1.3824417651589482E-2</c:v>
                </c:pt>
                <c:pt idx="4">
                  <c:v>-1.6659457926060939E-2</c:v>
                </c:pt>
                <c:pt idx="5">
                  <c:v>3.3171201245172366E-3</c:v>
                </c:pt>
                <c:pt idx="6">
                  <c:v>8.0522177839017495E-3</c:v>
                </c:pt>
                <c:pt idx="7">
                  <c:v>1.08658418844505E-2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F1-4F3C-9834-ECDE0E7EB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240248"/>
        <c:axId val="479231392"/>
      </c:barChart>
      <c:catAx>
        <c:axId val="47924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31392"/>
        <c:crosses val="autoZero"/>
        <c:auto val="1"/>
        <c:lblAlgn val="ctr"/>
        <c:lblOffset val="100"/>
        <c:noMultiLvlLbl val="0"/>
      </c:catAx>
      <c:valAx>
        <c:axId val="47923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240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Return on $10K, A-Z set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'A-Z Portfolio'!$C$2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'A-Z Portfolio'!$B$3:$B$10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Portfolio'!$C$3:$C$10</c:f>
              <c:numCache>
                <c:formatCode>"$"#,##0</c:formatCode>
                <c:ptCount val="8"/>
                <c:pt idx="0">
                  <c:v>86.613044399300335</c:v>
                </c:pt>
                <c:pt idx="1">
                  <c:v>132.31786105541826</c:v>
                </c:pt>
                <c:pt idx="2">
                  <c:v>153.25528284469399</c:v>
                </c:pt>
                <c:pt idx="3">
                  <c:v>132.7838726664759</c:v>
                </c:pt>
                <c:pt idx="4">
                  <c:v>129.69494618824737</c:v>
                </c:pt>
                <c:pt idx="5">
                  <c:v>168.47893902796636</c:v>
                </c:pt>
                <c:pt idx="6">
                  <c:v>169.57830457867954</c:v>
                </c:pt>
                <c:pt idx="7">
                  <c:v>174.04629793093807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8-4B4D-BE89-E4ACF4CEC9A5}"/>
            </c:ext>
          </c:extLst>
        </c:ser>
        <c:ser>
          <c:idx val="1"/>
          <c:order val="1"/>
          <c:tx>
            <c:strRef>
              <c:f>'A-Z Portfolio'!$D$2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'A-Z Portfolio'!$B$3:$B$10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Portfolio'!$D$3:$D$10</c:f>
              <c:numCache>
                <c:formatCode>"$"#,##0</c:formatCode>
                <c:ptCount val="8"/>
                <c:pt idx="0">
                  <c:v>279.99555166535941</c:v>
                </c:pt>
                <c:pt idx="1">
                  <c:v>270.81996630563361</c:v>
                </c:pt>
                <c:pt idx="2">
                  <c:v>277.41303726913856</c:v>
                </c:pt>
                <c:pt idx="3">
                  <c:v>260.09358063559347</c:v>
                </c:pt>
                <c:pt idx="4">
                  <c:v>233.79319471917245</c:v>
                </c:pt>
                <c:pt idx="5">
                  <c:v>316.859226982991</c:v>
                </c:pt>
                <c:pt idx="6">
                  <c:v>300.99929636378221</c:v>
                </c:pt>
                <c:pt idx="7">
                  <c:v>293.05643706813368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8-4B4D-BE89-E4ACF4CEC9A5}"/>
            </c:ext>
          </c:extLst>
        </c:ser>
        <c:ser>
          <c:idx val="2"/>
          <c:order val="2"/>
          <c:tx>
            <c:strRef>
              <c:f>'A-Z Portfolio'!$E$2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'A-Z Portfolio'!$B$3:$B$10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Portfolio'!$E$3:$E$10</c:f>
              <c:numCache>
                <c:formatCode>"$"#,##0</c:formatCode>
                <c:ptCount val="8"/>
                <c:pt idx="0">
                  <c:v>137.65301680035188</c:v>
                </c:pt>
                <c:pt idx="1">
                  <c:v>88.809606251721732</c:v>
                </c:pt>
                <c:pt idx="2">
                  <c:v>115.02404965331472</c:v>
                </c:pt>
                <c:pt idx="3">
                  <c:v>116.5381893709273</c:v>
                </c:pt>
                <c:pt idx="4">
                  <c:v>106.43490889451743</c:v>
                </c:pt>
                <c:pt idx="5">
                  <c:v>263.79739392647093</c:v>
                </c:pt>
                <c:pt idx="6">
                  <c:v>219.90285335664092</c:v>
                </c:pt>
                <c:pt idx="7">
                  <c:v>205.73010747461078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8-4B4D-BE89-E4ACF4CEC9A5}"/>
            </c:ext>
          </c:extLst>
        </c:ser>
        <c:ser>
          <c:idx val="3"/>
          <c:order val="3"/>
          <c:tx>
            <c:strRef>
              <c:f>'A-Z Portfolio'!$F$2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'A-Z Portfolio'!$B$3:$B$10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Portfolio'!$F$3:$F$10</c:f>
              <c:numCache>
                <c:formatCode>"$"#,##0</c:formatCode>
                <c:ptCount val="8"/>
                <c:pt idx="0">
                  <c:v>-341.42953511462912</c:v>
                </c:pt>
                <c:pt idx="1">
                  <c:v>-264.41042528755872</c:v>
                </c:pt>
                <c:pt idx="2">
                  <c:v>-54.559547583437677</c:v>
                </c:pt>
                <c:pt idx="3">
                  <c:v>-53.221185936042978</c:v>
                </c:pt>
                <c:pt idx="4">
                  <c:v>-64.192266777494794</c:v>
                </c:pt>
                <c:pt idx="5">
                  <c:v>12.702645068687646</c:v>
                </c:pt>
                <c:pt idx="6">
                  <c:v>30.790530472405905</c:v>
                </c:pt>
                <c:pt idx="7">
                  <c:v>41.513657181408988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8-4B4D-BE89-E4ACF4CEC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62272"/>
        <c:axId val="494767520"/>
      </c:barChart>
      <c:catAx>
        <c:axId val="49476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Algorithms</a:t>
                </a:r>
                <a:r>
                  <a:rPr lang="en-US" baseline="0"/>
                  <a:t> Included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288779527559065"/>
              <c:y val="0.56444371536891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7520"/>
        <c:crosses val="autoZero"/>
        <c:auto val="1"/>
        <c:lblAlgn val="ctr"/>
        <c:lblOffset val="100"/>
        <c:noMultiLvlLbl val="0"/>
      </c:catAx>
      <c:valAx>
        <c:axId val="4947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Annualized Return</a:t>
            </a:r>
            <a:r>
              <a:rPr lang="en-US" baseline="0"/>
              <a:t>, A-Z Set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'A-Z Portfolio'!$G$2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'A-Z Portfolio'!$B$3:$B$10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Portfolio'!$G$3:$G$10</c:f>
              <c:numCache>
                <c:formatCode>0.00%</c:formatCode>
                <c:ptCount val="8"/>
                <c:pt idx="0">
                  <c:v>0.32609740208468407</c:v>
                </c:pt>
                <c:pt idx="1">
                  <c:v>0.5375655416359677</c:v>
                </c:pt>
                <c:pt idx="2">
                  <c:v>0.64502932139306246</c:v>
                </c:pt>
                <c:pt idx="3">
                  <c:v>0.53988159352056719</c:v>
                </c:pt>
                <c:pt idx="4">
                  <c:v>0.52459266007485761</c:v>
                </c:pt>
                <c:pt idx="5">
                  <c:v>0.72770216191873627</c:v>
                </c:pt>
                <c:pt idx="6">
                  <c:v>0.7338258049519979</c:v>
                </c:pt>
                <c:pt idx="7">
                  <c:v>0.75893049205619811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0-45A4-BD49-B8B055392CEE}"/>
            </c:ext>
          </c:extLst>
        </c:ser>
        <c:ser>
          <c:idx val="5"/>
          <c:order val="5"/>
          <c:tx>
            <c:strRef>
              <c:f>'A-Z Portfolio'!$H$2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'A-Z Portfolio'!$B$3:$B$10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Portfolio'!$H$3:$H$10</c:f>
              <c:numCache>
                <c:formatCode>0.00%</c:formatCode>
                <c:ptCount val="8"/>
                <c:pt idx="0">
                  <c:v>0.32848243871101879</c:v>
                </c:pt>
                <c:pt idx="1">
                  <c:v>0.31633647182481872</c:v>
                </c:pt>
                <c:pt idx="2">
                  <c:v>0.32505370617883966</c:v>
                </c:pt>
                <c:pt idx="3">
                  <c:v>0.30226482817549272</c:v>
                </c:pt>
                <c:pt idx="4">
                  <c:v>0.26833499424158114</c:v>
                </c:pt>
                <c:pt idx="5">
                  <c:v>0.37830636644059923</c:v>
                </c:pt>
                <c:pt idx="6">
                  <c:v>0.35666740695940602</c:v>
                </c:pt>
                <c:pt idx="7">
                  <c:v>0.34594601645070289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F0-45A4-BD49-B8B055392CEE}"/>
            </c:ext>
          </c:extLst>
        </c:ser>
        <c:ser>
          <c:idx val="6"/>
          <c:order val="6"/>
          <c:tx>
            <c:strRef>
              <c:f>'A-Z Portfolio'!$I$2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'A-Z Portfolio'!$B$3:$B$10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Portfolio'!$I$3:$I$10</c:f>
              <c:numCache>
                <c:formatCode>0.00%</c:formatCode>
                <c:ptCount val="8"/>
                <c:pt idx="0">
                  <c:v>7.3934653585554955E-2</c:v>
                </c:pt>
                <c:pt idx="1">
                  <c:v>4.7211487440880218E-2</c:v>
                </c:pt>
                <c:pt idx="2">
                  <c:v>6.1486227346250422E-2</c:v>
                </c:pt>
                <c:pt idx="3">
                  <c:v>6.231551250528744E-2</c:v>
                </c:pt>
                <c:pt idx="4">
                  <c:v>5.679190463679018E-2</c:v>
                </c:pt>
                <c:pt idx="5">
                  <c:v>0.1455093248949948</c:v>
                </c:pt>
                <c:pt idx="6">
                  <c:v>0.12017914523684325</c:v>
                </c:pt>
                <c:pt idx="7">
                  <c:v>0.11209790247871454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F0-45A4-BD49-B8B055392CEE}"/>
            </c:ext>
          </c:extLst>
        </c:ser>
        <c:ser>
          <c:idx val="7"/>
          <c:order val="7"/>
          <c:tx>
            <c:strRef>
              <c:f>'A-Z Portfolio'!$J$2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'A-Z Portfolio'!$B$3:$B$10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Portfolio'!$J$3:$J$10</c:f>
              <c:numCache>
                <c:formatCode>0.00%</c:formatCode>
                <c:ptCount val="8"/>
                <c:pt idx="0">
                  <c:v>-8.6639503457504818E-2</c:v>
                </c:pt>
                <c:pt idx="1">
                  <c:v>-6.7517542434365696E-2</c:v>
                </c:pt>
                <c:pt idx="2">
                  <c:v>-1.4170533653311335E-2</c:v>
                </c:pt>
                <c:pt idx="3">
                  <c:v>-1.3824417651589482E-2</c:v>
                </c:pt>
                <c:pt idx="4">
                  <c:v>-1.6659457926060939E-2</c:v>
                </c:pt>
                <c:pt idx="5">
                  <c:v>3.3171201245172366E-3</c:v>
                </c:pt>
                <c:pt idx="6">
                  <c:v>8.0522177839017495E-3</c:v>
                </c:pt>
                <c:pt idx="7">
                  <c:v>1.08658418844505E-2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F0-45A4-BD49-B8B055392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99664"/>
        <c:axId val="494793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'A-Z Portfolio'!$C$2</c15:sqref>
                        </c15:formulaRef>
                      </c:ext>
                    </c:extLst>
                    <c:strCache>
                      <c:ptCount val="1"/>
                      <c:pt idx="0">
                        <c:v>10 day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'A-Z Portfolio'!$B$3:$B$10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'A-Z Portfolio'!$C$3:$C$10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86.613044399300335</c:v>
                      </c:pt>
                      <c:pt idx="1">
                        <c:v>132.31786105541826</c:v>
                      </c:pt>
                      <c:pt idx="2">
                        <c:v>153.25528284469399</c:v>
                      </c:pt>
                      <c:pt idx="3">
                        <c:v>132.7838726664759</c:v>
                      </c:pt>
                      <c:pt idx="4">
                        <c:v>129.69494618824737</c:v>
                      </c:pt>
                      <c:pt idx="5">
                        <c:v>168.47893902796636</c:v>
                      </c:pt>
                      <c:pt idx="6">
                        <c:v>169.57830457867954</c:v>
                      </c:pt>
                      <c:pt idx="7">
                        <c:v>174.04629793093807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7F0-45A4-BD49-B8B055392CE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Portfolio'!$D$2</c15:sqref>
                        </c15:formulaRef>
                      </c:ext>
                    </c:extLst>
                    <c:strCache>
                      <c:ptCount val="1"/>
                      <c:pt idx="0">
                        <c:v>25 day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Portfolio'!$D$3:$D$10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279.99555166535941</c:v>
                      </c:pt>
                      <c:pt idx="1">
                        <c:v>270.81996630563361</c:v>
                      </c:pt>
                      <c:pt idx="2">
                        <c:v>277.41303726913856</c:v>
                      </c:pt>
                      <c:pt idx="3">
                        <c:v>260.09358063559347</c:v>
                      </c:pt>
                      <c:pt idx="4">
                        <c:v>233.79319471917245</c:v>
                      </c:pt>
                      <c:pt idx="5">
                        <c:v>316.859226982991</c:v>
                      </c:pt>
                      <c:pt idx="6">
                        <c:v>300.99929636378221</c:v>
                      </c:pt>
                      <c:pt idx="7">
                        <c:v>293.05643706813368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7F0-45A4-BD49-B8B055392CE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Portfolio'!$E$2</c15:sqref>
                        </c15:formulaRef>
                      </c:ext>
                    </c:extLst>
                    <c:strCache>
                      <c:ptCount val="1"/>
                      <c:pt idx="0">
                        <c:v>50 day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Portfolio'!$E$3:$E$10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137.65301680035188</c:v>
                      </c:pt>
                      <c:pt idx="1">
                        <c:v>88.809606251721732</c:v>
                      </c:pt>
                      <c:pt idx="2">
                        <c:v>115.02404965331472</c:v>
                      </c:pt>
                      <c:pt idx="3">
                        <c:v>116.5381893709273</c:v>
                      </c:pt>
                      <c:pt idx="4">
                        <c:v>106.43490889451743</c:v>
                      </c:pt>
                      <c:pt idx="5">
                        <c:v>263.79739392647093</c:v>
                      </c:pt>
                      <c:pt idx="6">
                        <c:v>219.90285335664092</c:v>
                      </c:pt>
                      <c:pt idx="7">
                        <c:v>205.73010747461078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F0-45A4-BD49-B8B055392CE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Portfolio'!$F$2</c15:sqref>
                        </c15:formulaRef>
                      </c:ext>
                    </c:extLst>
                    <c:strCache>
                      <c:ptCount val="1"/>
                      <c:pt idx="0">
                        <c:v>99 day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Portfolio'!$F$3:$F$10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-341.42953511462912</c:v>
                      </c:pt>
                      <c:pt idx="1">
                        <c:v>-264.41042528755872</c:v>
                      </c:pt>
                      <c:pt idx="2">
                        <c:v>-54.559547583437677</c:v>
                      </c:pt>
                      <c:pt idx="3">
                        <c:v>-53.221185936042978</c:v>
                      </c:pt>
                      <c:pt idx="4">
                        <c:v>-64.192266777494794</c:v>
                      </c:pt>
                      <c:pt idx="5">
                        <c:v>12.702645068687646</c:v>
                      </c:pt>
                      <c:pt idx="6">
                        <c:v>30.790530472405905</c:v>
                      </c:pt>
                      <c:pt idx="7">
                        <c:v>41.513657181408988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7F0-45A4-BD49-B8B055392CEE}"/>
                  </c:ext>
                </c:extLst>
              </c15:ser>
            </c15:filteredBarSeries>
          </c:ext>
        </c:extLst>
      </c:barChart>
      <c:catAx>
        <c:axId val="49479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Algorithms Included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93432"/>
        <c:crosses val="autoZero"/>
        <c:auto val="1"/>
        <c:lblAlgn val="ctr"/>
        <c:lblOffset val="100"/>
        <c:noMultiLvlLbl val="0"/>
      </c:catAx>
      <c:valAx>
        <c:axId val="49479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Annualized</a:t>
                </a:r>
                <a:r>
                  <a:rPr lang="en-US" baseline="0"/>
                  <a:t> Return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Return on $10K, A-Z Ext No NUGT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'A-Z Ext No NUGT'!$C$2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'A-Z Ext No NUGT'!$B$3:$B$10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 No NUGT'!$C$3:$C$10</c:f>
              <c:numCache>
                <c:formatCode>"$"#,##0</c:formatCode>
                <c:ptCount val="8"/>
                <c:pt idx="0">
                  <c:v>90.542857389282588</c:v>
                </c:pt>
                <c:pt idx="1">
                  <c:v>151.00390104816177</c:v>
                </c:pt>
                <c:pt idx="2">
                  <c:v>162.83325898239687</c:v>
                </c:pt>
                <c:pt idx="3">
                  <c:v>165.37892743701877</c:v>
                </c:pt>
                <c:pt idx="4">
                  <c:v>137.67307121828708</c:v>
                </c:pt>
                <c:pt idx="5">
                  <c:v>162.85843420094096</c:v>
                </c:pt>
                <c:pt idx="6">
                  <c:v>140.89858760270693</c:v>
                </c:pt>
                <c:pt idx="7">
                  <c:v>153.45420904628915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B-42B7-BE54-9EF1AA4FA7EF}"/>
            </c:ext>
          </c:extLst>
        </c:ser>
        <c:ser>
          <c:idx val="1"/>
          <c:order val="1"/>
          <c:tx>
            <c:strRef>
              <c:f>'A-Z Ext No NUGT'!$D$2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'A-Z Ext No NUGT'!$B$3:$B$10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 No NUGT'!$D$3:$D$10</c:f>
              <c:numCache>
                <c:formatCode>"$"#,##0</c:formatCode>
                <c:ptCount val="8"/>
                <c:pt idx="0">
                  <c:v>121.69430837998797</c:v>
                </c:pt>
                <c:pt idx="1">
                  <c:v>365.01660028629954</c:v>
                </c:pt>
                <c:pt idx="2">
                  <c:v>378.69361145819067</c:v>
                </c:pt>
                <c:pt idx="3">
                  <c:v>417.10864616733102</c:v>
                </c:pt>
                <c:pt idx="4">
                  <c:v>357.8556608989789</c:v>
                </c:pt>
                <c:pt idx="5">
                  <c:v>420.04329582185807</c:v>
                </c:pt>
                <c:pt idx="6">
                  <c:v>380.6599602033337</c:v>
                </c:pt>
                <c:pt idx="7">
                  <c:v>378.54609397203421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B-42B7-BE54-9EF1AA4FA7EF}"/>
            </c:ext>
          </c:extLst>
        </c:ser>
        <c:ser>
          <c:idx val="2"/>
          <c:order val="2"/>
          <c:tx>
            <c:strRef>
              <c:f>'A-Z Ext No NUGT'!$E$2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'A-Z Ext No NUGT'!$B$3:$B$10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 No NUGT'!$E$3:$E$10</c:f>
              <c:numCache>
                <c:formatCode>"$"#,##0</c:formatCode>
                <c:ptCount val="8"/>
                <c:pt idx="0">
                  <c:v>23.859263371020099</c:v>
                </c:pt>
                <c:pt idx="1">
                  <c:v>281.79896502110506</c:v>
                </c:pt>
                <c:pt idx="2">
                  <c:v>332.20581876053728</c:v>
                </c:pt>
                <c:pt idx="3">
                  <c:v>368.90032993148856</c:v>
                </c:pt>
                <c:pt idx="4">
                  <c:v>309.52120825343144</c:v>
                </c:pt>
                <c:pt idx="5">
                  <c:v>438.16581901251084</c:v>
                </c:pt>
                <c:pt idx="6">
                  <c:v>386.60108426237554</c:v>
                </c:pt>
                <c:pt idx="7">
                  <c:v>381.07898065482863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B-42B7-BE54-9EF1AA4FA7EF}"/>
            </c:ext>
          </c:extLst>
        </c:ser>
        <c:ser>
          <c:idx val="3"/>
          <c:order val="3"/>
          <c:tx>
            <c:strRef>
              <c:f>'A-Z Ext No NUGT'!$F$2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'A-Z Ext No NUGT'!$B$3:$B$10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 No NUGT'!$F$3:$F$10</c:f>
              <c:numCache>
                <c:formatCode>"$"#,##0</c:formatCode>
                <c:ptCount val="8"/>
                <c:pt idx="0">
                  <c:v>-508.76233515834355</c:v>
                </c:pt>
                <c:pt idx="1">
                  <c:v>-184.08669814626595</c:v>
                </c:pt>
                <c:pt idx="2">
                  <c:v>250.82461681905079</c:v>
                </c:pt>
                <c:pt idx="3">
                  <c:v>219.80192831116491</c:v>
                </c:pt>
                <c:pt idx="4">
                  <c:v>211.53233222643271</c:v>
                </c:pt>
                <c:pt idx="5">
                  <c:v>220.79766772674682</c:v>
                </c:pt>
                <c:pt idx="6">
                  <c:v>190.97083510277281</c:v>
                </c:pt>
                <c:pt idx="7">
                  <c:v>164.23423087294023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B-42B7-BE54-9EF1AA4FA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62272"/>
        <c:axId val="494767520"/>
      </c:barChart>
      <c:catAx>
        <c:axId val="49476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Algorithms</a:t>
                </a:r>
                <a:r>
                  <a:rPr lang="en-US" baseline="0"/>
                  <a:t> Included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288779527559065"/>
              <c:y val="0.56444371536891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7520"/>
        <c:crosses val="autoZero"/>
        <c:auto val="1"/>
        <c:lblAlgn val="ctr"/>
        <c:lblOffset val="100"/>
        <c:noMultiLvlLbl val="0"/>
      </c:catAx>
      <c:valAx>
        <c:axId val="4947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Annualized Return</a:t>
            </a:r>
            <a:r>
              <a:rPr lang="en-US" baseline="0"/>
              <a:t>, A-Z Ext No NUGT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'A-Z Ext No NUGT'!$G$2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'A-Z Ext No NUGT'!$B$3:$B$10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 No NUGT'!$G$3:$G$10</c:f>
              <c:numCache>
                <c:formatCode>0.00%</c:formatCode>
                <c:ptCount val="8"/>
                <c:pt idx="0">
                  <c:v>0.34311108642423083</c:v>
                </c:pt>
                <c:pt idx="1">
                  <c:v>0.63313333629174262</c:v>
                </c:pt>
                <c:pt idx="2">
                  <c:v>0.69658365644317</c:v>
                </c:pt>
                <c:pt idx="3">
                  <c:v>0.71054730368519592</c:v>
                </c:pt>
                <c:pt idx="4">
                  <c:v>0.56438542573833717</c:v>
                </c:pt>
                <c:pt idx="5">
                  <c:v>0.6967212064481314</c:v>
                </c:pt>
                <c:pt idx="6">
                  <c:v>0.58075766928113848</c:v>
                </c:pt>
                <c:pt idx="7">
                  <c:v>0.64608444935074805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9-4D84-BD27-EA01037569B9}"/>
            </c:ext>
          </c:extLst>
        </c:ser>
        <c:ser>
          <c:idx val="5"/>
          <c:order val="5"/>
          <c:tx>
            <c:strRef>
              <c:f>'A-Z Ext No NUGT'!$H$2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'A-Z Ext No NUGT'!$B$3:$B$10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 No NUGT'!$H$3:$H$10</c:f>
              <c:numCache>
                <c:formatCode>0.00%</c:formatCode>
                <c:ptCount val="8"/>
                <c:pt idx="0">
                  <c:v>0.13248663862152221</c:v>
                </c:pt>
                <c:pt idx="1">
                  <c:v>0.44593440581100441</c:v>
                </c:pt>
                <c:pt idx="2">
                  <c:v>0.46567982965321075</c:v>
                </c:pt>
                <c:pt idx="3">
                  <c:v>0.52244833565349302</c:v>
                </c:pt>
                <c:pt idx="4">
                  <c:v>0.43569227286204026</c:v>
                </c:pt>
                <c:pt idx="5">
                  <c:v>0.52686560822117556</c:v>
                </c:pt>
                <c:pt idx="6">
                  <c:v>0.46853856186154008</c:v>
                </c:pt>
                <c:pt idx="7">
                  <c:v>0.46546556737429245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9-4D84-BD27-EA01037569B9}"/>
            </c:ext>
          </c:extLst>
        </c:ser>
        <c:ser>
          <c:idx val="6"/>
          <c:order val="6"/>
          <c:tx>
            <c:strRef>
              <c:f>'A-Z Ext No NUGT'!$I$2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'A-Z Ext No NUGT'!$B$3:$B$10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 No NUGT'!$I$3:$I$10</c:f>
              <c:numCache>
                <c:formatCode>0.00%</c:formatCode>
                <c:ptCount val="8"/>
                <c:pt idx="0">
                  <c:v>1.2511101645072076E-2</c:v>
                </c:pt>
                <c:pt idx="1">
                  <c:v>0.15603041238141468</c:v>
                </c:pt>
                <c:pt idx="2">
                  <c:v>0.18590715496842503</c:v>
                </c:pt>
                <c:pt idx="3">
                  <c:v>0.20804650038722761</c:v>
                </c:pt>
                <c:pt idx="4">
                  <c:v>0.17238543899880598</c:v>
                </c:pt>
                <c:pt idx="5">
                  <c:v>0.25074765082700412</c:v>
                </c:pt>
                <c:pt idx="6">
                  <c:v>0.21884490354037656</c:v>
                </c:pt>
                <c:pt idx="7">
                  <c:v>0.21546778682147516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9-4D84-BD27-EA01037569B9}"/>
            </c:ext>
          </c:extLst>
        </c:ser>
        <c:ser>
          <c:idx val="7"/>
          <c:order val="7"/>
          <c:tx>
            <c:strRef>
              <c:f>'A-Z Ext No NUGT'!$J$2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'A-Z Ext No NUGT'!$B$3:$B$10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 No NUGT'!$J$3:$J$10</c:f>
              <c:numCache>
                <c:formatCode>0.00%</c:formatCode>
                <c:ptCount val="8"/>
                <c:pt idx="0">
                  <c:v>-0.12734573945052208</c:v>
                </c:pt>
                <c:pt idx="1">
                  <c:v>-4.7314208007851577E-2</c:v>
                </c:pt>
                <c:pt idx="2">
                  <c:v>6.6759313026466982E-2</c:v>
                </c:pt>
                <c:pt idx="3">
                  <c:v>5.8357893558095952E-2</c:v>
                </c:pt>
                <c:pt idx="4">
                  <c:v>5.6125272188716657E-2</c:v>
                </c:pt>
                <c:pt idx="5">
                  <c:v>5.8626918918784687E-2</c:v>
                </c:pt>
                <c:pt idx="6">
                  <c:v>5.0586684953998207E-2</c:v>
                </c:pt>
                <c:pt idx="7">
                  <c:v>4.3411567004698393E-2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F9-4D84-BD27-EA0103756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99664"/>
        <c:axId val="494793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'A-Z Ext No NUGT'!$C$2</c15:sqref>
                        </c15:formulaRef>
                      </c:ext>
                    </c:extLst>
                    <c:strCache>
                      <c:ptCount val="1"/>
                      <c:pt idx="0">
                        <c:v>10 day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'A-Z Ext No NUGT'!$B$3:$B$10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'A-Z Ext No NUGT'!$C$3:$C$10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90.542857389282588</c:v>
                      </c:pt>
                      <c:pt idx="1">
                        <c:v>151.00390104816177</c:v>
                      </c:pt>
                      <c:pt idx="2">
                        <c:v>162.83325898239687</c:v>
                      </c:pt>
                      <c:pt idx="3">
                        <c:v>165.37892743701877</c:v>
                      </c:pt>
                      <c:pt idx="4">
                        <c:v>137.67307121828708</c:v>
                      </c:pt>
                      <c:pt idx="5">
                        <c:v>162.85843420094096</c:v>
                      </c:pt>
                      <c:pt idx="6">
                        <c:v>140.89858760270693</c:v>
                      </c:pt>
                      <c:pt idx="7">
                        <c:v>153.45420904628915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8F9-4D84-BD27-EA01037569B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NUGT'!$D$2</c15:sqref>
                        </c15:formulaRef>
                      </c:ext>
                    </c:extLst>
                    <c:strCache>
                      <c:ptCount val="1"/>
                      <c:pt idx="0">
                        <c:v>25 day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NUGT'!$D$3:$D$10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121.69430837998797</c:v>
                      </c:pt>
                      <c:pt idx="1">
                        <c:v>365.01660028629954</c:v>
                      </c:pt>
                      <c:pt idx="2">
                        <c:v>378.69361145819067</c:v>
                      </c:pt>
                      <c:pt idx="3">
                        <c:v>417.10864616733102</c:v>
                      </c:pt>
                      <c:pt idx="4">
                        <c:v>357.8556608989789</c:v>
                      </c:pt>
                      <c:pt idx="5">
                        <c:v>420.04329582185807</c:v>
                      </c:pt>
                      <c:pt idx="6">
                        <c:v>380.6599602033337</c:v>
                      </c:pt>
                      <c:pt idx="7">
                        <c:v>378.54609397203421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8F9-4D84-BD27-EA01037569B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NUGT'!$E$2</c15:sqref>
                        </c15:formulaRef>
                      </c:ext>
                    </c:extLst>
                    <c:strCache>
                      <c:ptCount val="1"/>
                      <c:pt idx="0">
                        <c:v>50 day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NUGT'!$E$3:$E$10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23.859263371020099</c:v>
                      </c:pt>
                      <c:pt idx="1">
                        <c:v>281.79896502110506</c:v>
                      </c:pt>
                      <c:pt idx="2">
                        <c:v>332.20581876053728</c:v>
                      </c:pt>
                      <c:pt idx="3">
                        <c:v>368.90032993148856</c:v>
                      </c:pt>
                      <c:pt idx="4">
                        <c:v>309.52120825343144</c:v>
                      </c:pt>
                      <c:pt idx="5">
                        <c:v>438.16581901251084</c:v>
                      </c:pt>
                      <c:pt idx="6">
                        <c:v>386.60108426237554</c:v>
                      </c:pt>
                      <c:pt idx="7">
                        <c:v>381.07898065482863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8F9-4D84-BD27-EA01037569B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NUGT'!$F$2</c15:sqref>
                        </c15:formulaRef>
                      </c:ext>
                    </c:extLst>
                    <c:strCache>
                      <c:ptCount val="1"/>
                      <c:pt idx="0">
                        <c:v>99 day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 No NUGT'!$F$3:$F$10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-508.76233515834355</c:v>
                      </c:pt>
                      <c:pt idx="1">
                        <c:v>-184.08669814626595</c:v>
                      </c:pt>
                      <c:pt idx="2">
                        <c:v>250.82461681905079</c:v>
                      </c:pt>
                      <c:pt idx="3">
                        <c:v>219.80192831116491</c:v>
                      </c:pt>
                      <c:pt idx="4">
                        <c:v>211.53233222643271</c:v>
                      </c:pt>
                      <c:pt idx="5">
                        <c:v>220.79766772674682</c:v>
                      </c:pt>
                      <c:pt idx="6">
                        <c:v>190.97083510277281</c:v>
                      </c:pt>
                      <c:pt idx="7">
                        <c:v>164.23423087294023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8F9-4D84-BD27-EA01037569B9}"/>
                  </c:ext>
                </c:extLst>
              </c15:ser>
            </c15:filteredBarSeries>
          </c:ext>
        </c:extLst>
      </c:barChart>
      <c:catAx>
        <c:axId val="49479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Algorithms Included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93432"/>
        <c:crosses val="autoZero"/>
        <c:auto val="1"/>
        <c:lblAlgn val="ctr"/>
        <c:lblOffset val="100"/>
        <c:noMultiLvlLbl val="0"/>
      </c:catAx>
      <c:valAx>
        <c:axId val="49479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Annualized</a:t>
                </a:r>
                <a:r>
                  <a:rPr lang="en-US" baseline="0"/>
                  <a:t> Return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A-Z Ext No NUGT, Ann. Ret vs days in mkt for different number of included algorithms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68388888888888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'A-Z Ext No NUGT'!$G$13</c:f>
              <c:strCache>
                <c:ptCount val="1"/>
                <c:pt idx="0">
                  <c:v>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'A-Z Ext No NUGT'!$F$14:$F$17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99</c:v>
                </c:pt>
              </c:numCache>
            </c:numRef>
          </c:cat>
          <c:val>
            <c:numRef>
              <c:f>'A-Z Ext No NUGT'!$G$14:$G$17</c:f>
              <c:numCache>
                <c:formatCode>0.00%</c:formatCode>
                <c:ptCount val="4"/>
                <c:pt idx="0">
                  <c:v>0.34311108642423083</c:v>
                </c:pt>
                <c:pt idx="1">
                  <c:v>0.13248663862152221</c:v>
                </c:pt>
                <c:pt idx="2">
                  <c:v>1.2511101645072076E-2</c:v>
                </c:pt>
                <c:pt idx="3">
                  <c:v>-0.12734573945052208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6-48B2-AA3B-26EF5BD83F28}"/>
            </c:ext>
          </c:extLst>
        </c:ser>
        <c:ser>
          <c:idx val="1"/>
          <c:order val="1"/>
          <c:tx>
            <c:strRef>
              <c:f>'A-Z Ext No NUGT'!$H$13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'A-Z Ext No NUGT'!$F$14:$F$17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99</c:v>
                </c:pt>
              </c:numCache>
            </c:numRef>
          </c:cat>
          <c:val>
            <c:numRef>
              <c:f>'A-Z Ext No NUGT'!$H$14:$H$17</c:f>
              <c:numCache>
                <c:formatCode>0.00%</c:formatCode>
                <c:ptCount val="4"/>
                <c:pt idx="0">
                  <c:v>0.63313333629174262</c:v>
                </c:pt>
                <c:pt idx="1">
                  <c:v>0.44593440581100441</c:v>
                </c:pt>
                <c:pt idx="2">
                  <c:v>0.15603041238141468</c:v>
                </c:pt>
                <c:pt idx="3">
                  <c:v>-4.7314208007851577E-2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6-48B2-AA3B-26EF5BD83F28}"/>
            </c:ext>
          </c:extLst>
        </c:ser>
        <c:ser>
          <c:idx val="2"/>
          <c:order val="2"/>
          <c:tx>
            <c:strRef>
              <c:f>'A-Z Ext No NUGT'!$I$13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'A-Z Ext No NUGT'!$F$14:$F$17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99</c:v>
                </c:pt>
              </c:numCache>
            </c:numRef>
          </c:cat>
          <c:val>
            <c:numRef>
              <c:f>'A-Z Ext No NUGT'!$I$14:$I$17</c:f>
              <c:numCache>
                <c:formatCode>0.00%</c:formatCode>
                <c:ptCount val="4"/>
                <c:pt idx="0">
                  <c:v>0.69658365644317</c:v>
                </c:pt>
                <c:pt idx="1">
                  <c:v>0.46567982965321075</c:v>
                </c:pt>
                <c:pt idx="2">
                  <c:v>0.18590715496842503</c:v>
                </c:pt>
                <c:pt idx="3">
                  <c:v>6.6759313026466982E-2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C6-48B2-AA3B-26EF5BD83F28}"/>
            </c:ext>
          </c:extLst>
        </c:ser>
        <c:ser>
          <c:idx val="3"/>
          <c:order val="3"/>
          <c:tx>
            <c:strRef>
              <c:f>'A-Z Ext No NUGT'!$J$13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'A-Z Ext No NUGT'!$F$14:$F$17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99</c:v>
                </c:pt>
              </c:numCache>
            </c:numRef>
          </c:cat>
          <c:val>
            <c:numRef>
              <c:f>'A-Z Ext No NUGT'!$J$14:$J$17</c:f>
              <c:numCache>
                <c:formatCode>0.00%</c:formatCode>
                <c:ptCount val="4"/>
                <c:pt idx="0">
                  <c:v>0.71054730368519592</c:v>
                </c:pt>
                <c:pt idx="1">
                  <c:v>0.52244833565349302</c:v>
                </c:pt>
                <c:pt idx="2">
                  <c:v>0.20804650038722761</c:v>
                </c:pt>
                <c:pt idx="3">
                  <c:v>5.8357893558095952E-2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C6-48B2-AA3B-26EF5BD83F28}"/>
            </c:ext>
          </c:extLst>
        </c:ser>
        <c:ser>
          <c:idx val="4"/>
          <c:order val="4"/>
          <c:tx>
            <c:strRef>
              <c:f>'A-Z Ext No NUGT'!$K$13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'A-Z Ext No NUGT'!$F$14:$F$17</c:f>
              <c:numCache>
                <c:formatCode>General</c:formatCode>
                <c:ptCount val="4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99</c:v>
                </c:pt>
              </c:numCache>
            </c:numRef>
          </c:cat>
          <c:val>
            <c:numRef>
              <c:f>'A-Z Ext No NUGT'!$K$14:$K$17</c:f>
              <c:numCache>
                <c:formatCode>0.00%</c:formatCode>
                <c:ptCount val="4"/>
                <c:pt idx="0">
                  <c:v>0.56438542573833717</c:v>
                </c:pt>
                <c:pt idx="1">
                  <c:v>0.43569227286204026</c:v>
                </c:pt>
                <c:pt idx="2">
                  <c:v>0.17238543899880598</c:v>
                </c:pt>
                <c:pt idx="3">
                  <c:v>5.6125272188716657E-2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C6-48B2-AA3B-26EF5BD83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198656"/>
        <c:axId val="498205544"/>
      </c:lineChart>
      <c:catAx>
        <c:axId val="49819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205544"/>
        <c:crosses val="autoZero"/>
        <c:auto val="1"/>
        <c:lblAlgn val="ctr"/>
        <c:lblOffset val="100"/>
        <c:noMultiLvlLbl val="0"/>
      </c:catAx>
      <c:valAx>
        <c:axId val="49820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19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Return for $10K investment, A-Z Ext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'A-Z Ext'!$C$2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'A-Z Ext'!$B$3:$B$10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Ext'!$C$3:$C$10</c:f>
              <c:numCache>
                <c:formatCode>"$"#,##0</c:formatCode>
                <c:ptCount val="8"/>
                <c:pt idx="0">
                  <c:v>425.21885116689776</c:v>
                </c:pt>
                <c:pt idx="1">
                  <c:v>303.78996520675781</c:v>
                </c:pt>
                <c:pt idx="2">
                  <c:v>301.30802987004569</c:v>
                </c:pt>
                <c:pt idx="3">
                  <c:v>278.85150114882452</c:v>
                </c:pt>
                <c:pt idx="4">
                  <c:v>210.32286419332033</c:v>
                </c:pt>
                <c:pt idx="5">
                  <c:v>253.56503447210807</c:v>
                </c:pt>
                <c:pt idx="6">
                  <c:v>214.67860892203171</c:v>
                </c:pt>
                <c:pt idx="7">
                  <c:v>216.24208035107682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5-4E9E-8729-676E3661A783}"/>
            </c:ext>
          </c:extLst>
        </c:ser>
        <c:ser>
          <c:idx val="1"/>
          <c:order val="1"/>
          <c:tx>
            <c:strRef>
              <c:f>'A-Z Ext'!$D$2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'A-Z Ext'!$B$3:$B$10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Ext'!$D$3:$D$10</c:f>
              <c:numCache>
                <c:formatCode>"$"#,##0</c:formatCode>
                <c:ptCount val="8"/>
                <c:pt idx="0">
                  <c:v>710.10229228367518</c:v>
                </c:pt>
                <c:pt idx="1">
                  <c:v>656.27402520877024</c:v>
                </c:pt>
                <c:pt idx="2">
                  <c:v>637.55517035359162</c:v>
                </c:pt>
                <c:pt idx="3">
                  <c:v>640.62138595784006</c:v>
                </c:pt>
                <c:pt idx="4">
                  <c:v>530.68711541716027</c:v>
                </c:pt>
                <c:pt idx="5">
                  <c:v>594.77123267090087</c:v>
                </c:pt>
                <c:pt idx="6">
                  <c:v>524.09828994365978</c:v>
                </c:pt>
                <c:pt idx="7">
                  <c:v>488.86867802376992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45-4E9E-8729-676E3661A783}"/>
            </c:ext>
          </c:extLst>
        </c:ser>
        <c:ser>
          <c:idx val="2"/>
          <c:order val="2"/>
          <c:tx>
            <c:strRef>
              <c:f>'A-Z Ext'!$E$2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'A-Z Ext'!$B$3:$B$10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Ext'!$E$3:$E$10</c:f>
              <c:numCache>
                <c:formatCode>"$"#,##0</c:formatCode>
                <c:ptCount val="8"/>
                <c:pt idx="0">
                  <c:v>1268.7850033406148</c:v>
                </c:pt>
                <c:pt idx="1">
                  <c:v>870.57927649073997</c:v>
                </c:pt>
                <c:pt idx="2">
                  <c:v>775.26373633101468</c:v>
                </c:pt>
                <c:pt idx="3">
                  <c:v>713.99734307017491</c:v>
                </c:pt>
                <c:pt idx="4">
                  <c:v>574.93844072164472</c:v>
                </c:pt>
                <c:pt idx="5">
                  <c:v>707.02188754816018</c:v>
                </c:pt>
                <c:pt idx="6">
                  <c:v>625.03660743864623</c:v>
                </c:pt>
                <c:pt idx="7">
                  <c:v>606.1190958379492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45-4E9E-8729-676E3661A783}"/>
            </c:ext>
          </c:extLst>
        </c:ser>
        <c:ser>
          <c:idx val="3"/>
          <c:order val="3"/>
          <c:tx>
            <c:strRef>
              <c:f>'A-Z Ext'!$F$2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'A-Z Ext'!$B$3:$B$10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Ext'!$F$3:$F$10</c:f>
              <c:numCache>
                <c:formatCode>"$"#,##0</c:formatCode>
                <c:ptCount val="8"/>
                <c:pt idx="0">
                  <c:v>789.20011170120404</c:v>
                </c:pt>
                <c:pt idx="1">
                  <c:v>482.19065127288434</c:v>
                </c:pt>
                <c:pt idx="2">
                  <c:v>722.6800612243934</c:v>
                </c:pt>
                <c:pt idx="3">
                  <c:v>551.50863494062401</c:v>
                </c:pt>
                <c:pt idx="4">
                  <c:v>439.19142116409955</c:v>
                </c:pt>
                <c:pt idx="5">
                  <c:v>641.15514412096513</c:v>
                </c:pt>
                <c:pt idx="6">
                  <c:v>533.12143788733613</c:v>
                </c:pt>
                <c:pt idx="7">
                  <c:v>543.20051261455797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45-4E9E-8729-676E3661A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62272"/>
        <c:axId val="494767520"/>
      </c:barChart>
      <c:catAx>
        <c:axId val="49476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Algorithms</a:t>
                </a:r>
                <a:r>
                  <a:rPr lang="en-US" baseline="0"/>
                  <a:t> Included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31955380577416"/>
              <c:y val="0.7588720268097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7520"/>
        <c:crosses val="autoZero"/>
        <c:auto val="1"/>
        <c:lblAlgn val="ctr"/>
        <c:lblOffset val="100"/>
        <c:noMultiLvlLbl val="0"/>
      </c:catAx>
      <c:valAx>
        <c:axId val="4947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6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Annualized Return</a:t>
            </a:r>
            <a:r>
              <a:rPr lang="en-US" baseline="0"/>
              <a:t>, A-Z Ext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'A-Z Ext'!$G$2</c:f>
              <c:strCache>
                <c:ptCount val="1"/>
                <c:pt idx="0">
                  <c:v>10 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'A-Z Ext'!$B$3:$B$10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Ext'!$G$3:$G$10</c:f>
              <c:numCache>
                <c:formatCode>0.00%</c:formatCode>
                <c:ptCount val="8"/>
                <c:pt idx="0">
                  <c:v>2.9073169355294053</c:v>
                </c:pt>
                <c:pt idx="1">
                  <c:v>1.6629087019168445</c:v>
                </c:pt>
                <c:pt idx="2">
                  <c:v>1.6419964419603601</c:v>
                </c:pt>
                <c:pt idx="3">
                  <c:v>1.4598799619682499</c:v>
                </c:pt>
                <c:pt idx="4">
                  <c:v>0.97622947706571672</c:v>
                </c:pt>
                <c:pt idx="5">
                  <c:v>1.2693710048002784</c:v>
                </c:pt>
                <c:pt idx="6">
                  <c:v>1.0040081886788346</c:v>
                </c:pt>
                <c:pt idx="7">
                  <c:v>1.0140712341891804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5B-4063-84A2-FF1B4ADA0CAC}"/>
            </c:ext>
          </c:extLst>
        </c:ser>
        <c:ser>
          <c:idx val="5"/>
          <c:order val="5"/>
          <c:tx>
            <c:strRef>
              <c:f>'A-Z Ext'!$H$2</c:f>
              <c:strCache>
                <c:ptCount val="1"/>
                <c:pt idx="0">
                  <c:v>25 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'A-Z Ext'!$B$3:$B$10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Ext'!$H$3:$H$10</c:f>
              <c:numCache>
                <c:formatCode>0.00%</c:formatCode>
                <c:ptCount val="8"/>
                <c:pt idx="0">
                  <c:v>1.0251101507151192</c:v>
                </c:pt>
                <c:pt idx="1">
                  <c:v>0.92283070914619914</c:v>
                </c:pt>
                <c:pt idx="2">
                  <c:v>0.88837111238244426</c:v>
                </c:pt>
                <c:pt idx="3">
                  <c:v>0.893977252508797</c:v>
                </c:pt>
                <c:pt idx="4">
                  <c:v>0.70209304059034072</c:v>
                </c:pt>
                <c:pt idx="5">
                  <c:v>0.81169406019582846</c:v>
                </c:pt>
                <c:pt idx="6">
                  <c:v>0.69117089912566776</c:v>
                </c:pt>
                <c:pt idx="7">
                  <c:v>0.63383784342717875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5B-4063-84A2-FF1B4ADA0CAC}"/>
            </c:ext>
          </c:extLst>
        </c:ser>
        <c:ser>
          <c:idx val="6"/>
          <c:order val="6"/>
          <c:tx>
            <c:strRef>
              <c:f>'A-Z Ext'!$I$2</c:f>
              <c:strCache>
                <c:ptCount val="1"/>
                <c:pt idx="0">
                  <c:v>50 day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'A-Z Ext'!$B$3:$B$10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Ext'!$I$3:$I$10</c:f>
              <c:numCache>
                <c:formatCode>0.00%</c:formatCode>
                <c:ptCount val="8"/>
                <c:pt idx="0">
                  <c:v>0.86493240089382439</c:v>
                </c:pt>
                <c:pt idx="1">
                  <c:v>0.54576851453016717</c:v>
                </c:pt>
                <c:pt idx="2">
                  <c:v>0.47634918744288623</c:v>
                </c:pt>
                <c:pt idx="3">
                  <c:v>0.43307485152587377</c:v>
                </c:pt>
                <c:pt idx="4">
                  <c:v>0.33864997010350217</c:v>
                </c:pt>
                <c:pt idx="5">
                  <c:v>0.42821361117673074</c:v>
                </c:pt>
                <c:pt idx="6">
                  <c:v>0.37206972872034116</c:v>
                </c:pt>
                <c:pt idx="7">
                  <c:v>0.3593718060160469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5B-4063-84A2-FF1B4ADA0CAC}"/>
            </c:ext>
          </c:extLst>
        </c:ser>
        <c:ser>
          <c:idx val="7"/>
          <c:order val="7"/>
          <c:tx>
            <c:strRef>
              <c:f>'A-Z Ext'!$J$2</c:f>
              <c:strCache>
                <c:ptCount val="1"/>
                <c:pt idx="0">
                  <c:v>99 day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'A-Z Ext'!$B$3:$B$10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'A-Z Ext'!$J$3:$J$10</c:f>
              <c:numCache>
                <c:formatCode>0.00%</c:formatCode>
                <c:ptCount val="8"/>
                <c:pt idx="0">
                  <c:v>0.21915495576429955</c:v>
                </c:pt>
                <c:pt idx="1">
                  <c:v>0.13071508318776193</c:v>
                </c:pt>
                <c:pt idx="2">
                  <c:v>0.19964351838046124</c:v>
                </c:pt>
                <c:pt idx="3">
                  <c:v>0.15032507803771944</c:v>
                </c:pt>
                <c:pt idx="4">
                  <c:v>0.11865497832984651</c:v>
                </c:pt>
                <c:pt idx="5">
                  <c:v>0.17599506767425921</c:v>
                </c:pt>
                <c:pt idx="6">
                  <c:v>0.14510308815323669</c:v>
                </c:pt>
                <c:pt idx="7">
                  <c:v>0.1479637450750757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5B-4063-84A2-FF1B4ADA0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99664"/>
        <c:axId val="4947934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'A-Z Ext'!$C$2</c15:sqref>
                        </c15:formulaRef>
                      </c:ext>
                    </c:extLst>
                    <c:strCache>
                      <c:ptCount val="1"/>
                      <c:pt idx="0">
                        <c:v>10 day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'A-Z Ext'!$B$3:$B$10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'A-Z Ext'!$C$3:$C$10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425.21885116689776</c:v>
                      </c:pt>
                      <c:pt idx="1">
                        <c:v>303.78996520675781</c:v>
                      </c:pt>
                      <c:pt idx="2">
                        <c:v>301.30802987004569</c:v>
                      </c:pt>
                      <c:pt idx="3">
                        <c:v>278.85150114882452</c:v>
                      </c:pt>
                      <c:pt idx="4">
                        <c:v>210.32286419332033</c:v>
                      </c:pt>
                      <c:pt idx="5">
                        <c:v>253.56503447210807</c:v>
                      </c:pt>
                      <c:pt idx="6">
                        <c:v>214.67860892203171</c:v>
                      </c:pt>
                      <c:pt idx="7">
                        <c:v>216.24208035107682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FE5B-4063-84A2-FF1B4ADA0CA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Ext'!$D$2</c15:sqref>
                        </c15:formulaRef>
                      </c:ext>
                    </c:extLst>
                    <c:strCache>
                      <c:ptCount val="1"/>
                      <c:pt idx="0">
                        <c:v>25 day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Ext'!$D$3:$D$10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710.10229228367518</c:v>
                      </c:pt>
                      <c:pt idx="1">
                        <c:v>656.27402520877024</c:v>
                      </c:pt>
                      <c:pt idx="2">
                        <c:v>637.55517035359162</c:v>
                      </c:pt>
                      <c:pt idx="3">
                        <c:v>640.62138595784006</c:v>
                      </c:pt>
                      <c:pt idx="4">
                        <c:v>530.68711541716027</c:v>
                      </c:pt>
                      <c:pt idx="5">
                        <c:v>594.77123267090087</c:v>
                      </c:pt>
                      <c:pt idx="6">
                        <c:v>524.09828994365978</c:v>
                      </c:pt>
                      <c:pt idx="7">
                        <c:v>488.86867802376992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E5B-4063-84A2-FF1B4ADA0CA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Ext'!$E$2</c15:sqref>
                        </c15:formulaRef>
                      </c:ext>
                    </c:extLst>
                    <c:strCache>
                      <c:ptCount val="1"/>
                      <c:pt idx="0">
                        <c:v>50 day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Ext'!$E$3:$E$10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1268.7850033406148</c:v>
                      </c:pt>
                      <c:pt idx="1">
                        <c:v>870.57927649073997</c:v>
                      </c:pt>
                      <c:pt idx="2">
                        <c:v>775.26373633101468</c:v>
                      </c:pt>
                      <c:pt idx="3">
                        <c:v>713.99734307017491</c:v>
                      </c:pt>
                      <c:pt idx="4">
                        <c:v>574.93844072164472</c:v>
                      </c:pt>
                      <c:pt idx="5">
                        <c:v>707.02188754816018</c:v>
                      </c:pt>
                      <c:pt idx="6">
                        <c:v>625.03660743864623</c:v>
                      </c:pt>
                      <c:pt idx="7">
                        <c:v>606.1190958379492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E5B-4063-84A2-FF1B4ADA0CA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Ext'!$F$2</c15:sqref>
                        </c15:formulaRef>
                      </c:ext>
                    </c:extLst>
                    <c:strCache>
                      <c:ptCount val="1"/>
                      <c:pt idx="0">
                        <c:v>99 day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Ext'!$B$3:$B$10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'A-Z Ext'!$F$3:$F$10</c15:sqref>
                        </c15:formulaRef>
                      </c:ext>
                    </c:extLst>
                    <c:numCache>
                      <c:formatCode>"$"#,##0</c:formatCode>
                      <c:ptCount val="8"/>
                      <c:pt idx="0">
                        <c:v>789.20011170120404</c:v>
                      </c:pt>
                      <c:pt idx="1">
                        <c:v>482.19065127288434</c:v>
                      </c:pt>
                      <c:pt idx="2">
                        <c:v>722.6800612243934</c:v>
                      </c:pt>
                      <c:pt idx="3">
                        <c:v>551.50863494062401</c:v>
                      </c:pt>
                      <c:pt idx="4">
                        <c:v>439.19142116409955</c:v>
                      </c:pt>
                      <c:pt idx="5">
                        <c:v>641.15514412096513</c:v>
                      </c:pt>
                      <c:pt idx="6">
                        <c:v>533.12143788733613</c:v>
                      </c:pt>
                      <c:pt idx="7">
                        <c:v>543.20051261455797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E5B-4063-84A2-FF1B4ADA0CAC}"/>
                  </c:ext>
                </c:extLst>
              </c15:ser>
            </c15:filteredBarSeries>
          </c:ext>
        </c:extLst>
      </c:barChart>
      <c:catAx>
        <c:axId val="49479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Algorithms Included</a:t>
                </a:r>
              </a:p>
            </c:rich>
          </c:tx>
          <c:layout>
            <c:manualLayout>
              <c:xMode val="edge"/>
              <c:yMode val="edge"/>
              <c:x val="0.42433923884514435"/>
              <c:y val="0.76814741907261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93432"/>
        <c:crosses val="autoZero"/>
        <c:auto val="1"/>
        <c:lblAlgn val="ctr"/>
        <c:lblOffset val="100"/>
        <c:noMultiLvlLbl val="0"/>
      </c:catAx>
      <c:valAx>
        <c:axId val="49479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Annualized</a:t>
                </a:r>
                <a:r>
                  <a:rPr lang="en-US" baseline="0"/>
                  <a:t> Return %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9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27215</xdr:colOff>
      <xdr:row>323</xdr:row>
      <xdr:rowOff>11793</xdr:rowOff>
    </xdr:from>
    <xdr:to>
      <xdr:col>11</xdr:col>
      <xdr:colOff>324305</xdr:colOff>
      <xdr:row>338</xdr:row>
      <xdr:rowOff>22225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293ADA-E55C-46AB-87A6-E8EAFBFF4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27213</xdr:colOff>
      <xdr:row>338</xdr:row>
      <xdr:rowOff>34471</xdr:rowOff>
    </xdr:from>
    <xdr:to>
      <xdr:col>11</xdr:col>
      <xdr:colOff>324303</xdr:colOff>
      <xdr:row>354</xdr:row>
      <xdr:rowOff>56243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12EC68-5E8D-4637-9CA3-5339614E66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0.73403</cdr:x>
      <cdr:y>0.26505</cdr:y>
    </cdr:from>
    <cdr:to>
      <cdr:x>0.95069</cdr:x>
      <cdr:y>0.43171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3355975" y="727075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  <cdr:relSizeAnchor xmlns:cdr="http://schemas.openxmlformats.org/drawingml/2006/chartDrawing">
    <cdr:from>
      <cdr:x>0.30069</cdr:x>
      <cdr:y>0.16088</cdr:y>
    </cdr:from>
    <cdr:to>
      <cdr:x>0.51736</cdr:x>
      <cdr:y>0.32755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1374775" y="441325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0</xdr:row>
      <xdr:rowOff>152400</xdr:rowOff>
    </xdr:from>
    <xdr:to>
      <xdr:col>20</xdr:col>
      <xdr:colOff>161925</xdr:colOff>
      <xdr:row>15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03A89B-8473-4FBF-B283-BFE1DB637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466725</xdr:colOff>
      <xdr:row>15</xdr:row>
      <xdr:rowOff>180975</xdr:rowOff>
    </xdr:from>
    <xdr:to>
      <xdr:col>20</xdr:col>
      <xdr:colOff>161925</xdr:colOff>
      <xdr:row>30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0858E8-7243-4FF7-B29B-41EA8E635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0.78333</cdr:x>
      <cdr:y>0.83391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3581400" y="2295525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0.78333</cdr:x>
      <cdr:y>0.83333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3581400" y="2286000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0</xdr:row>
      <xdr:rowOff>152400</xdr:rowOff>
    </xdr:from>
    <xdr:to>
      <xdr:col>20</xdr:col>
      <xdr:colOff>161925</xdr:colOff>
      <xdr:row>15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6BE6A5-DAF6-47B5-81DB-30C4F30DE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466725</xdr:colOff>
      <xdr:row>15</xdr:row>
      <xdr:rowOff>180975</xdr:rowOff>
    </xdr:from>
    <xdr:to>
      <xdr:col>20</xdr:col>
      <xdr:colOff>161925</xdr:colOff>
      <xdr:row>30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E8D462-BE1E-4416-942F-CD3CFDB15C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0.78333</cdr:x>
      <cdr:y>0.83391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3581400" y="2295525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0.78333</cdr:x>
      <cdr:y>0.83333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3581400" y="2286000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0.66419</cdr:x>
      <cdr:y>0.83284</cdr:y>
    </cdr:from>
    <cdr:to>
      <cdr:x>1</cdr:x>
      <cdr:y>0.93618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927212-78BA-42B8-9F3B-23F6C8BBB9F4}"/>
            </a:ext>
          </a:extLst>
        </cdr:cNvPr>
        <cdr:cNvSpPr txBox="1"/>
      </cdr:nvSpPr>
      <cdr:spPr>
        <a:xfrm xmlns:a="http://schemas.openxmlformats.org/drawingml/2006/main">
          <a:off x="3036660" y="2284640"/>
          <a:ext cx="1535340" cy="283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Algorithms Included --&gt;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0.66419</cdr:x>
      <cdr:y>0.7791</cdr:y>
    </cdr:from>
    <cdr:to>
      <cdr:x>1</cdr:x>
      <cdr:y>0.88244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8927212-78BA-42B8-9F3B-23F6C8BBB9F4}"/>
            </a:ext>
          </a:extLst>
        </cdr:cNvPr>
        <cdr:cNvSpPr txBox="1"/>
      </cdr:nvSpPr>
      <cdr:spPr>
        <a:xfrm xmlns:a="http://schemas.openxmlformats.org/drawingml/2006/main">
          <a:off x="3036660" y="2137229"/>
          <a:ext cx="1535340" cy="283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Algorithms Included --&gt;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0</xdr:row>
      <xdr:rowOff>152400</xdr:rowOff>
    </xdr:from>
    <xdr:to>
      <xdr:col>20</xdr:col>
      <xdr:colOff>161925</xdr:colOff>
      <xdr:row>15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CC73E9C-307E-4C48-8200-64C0E93EA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466725</xdr:colOff>
      <xdr:row>15</xdr:row>
      <xdr:rowOff>180975</xdr:rowOff>
    </xdr:from>
    <xdr:to>
      <xdr:col>20</xdr:col>
      <xdr:colOff>161925</xdr:colOff>
      <xdr:row>30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6BF9411-4EF9-4E83-8024-4D667F590B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0.78333</cdr:x>
      <cdr:y>0.83391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3581400" y="2295525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0.78333</cdr:x>
      <cdr:y>0.83333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3581400" y="2286000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0</xdr:row>
      <xdr:rowOff>152400</xdr:rowOff>
    </xdr:from>
    <xdr:to>
      <xdr:col>20</xdr:col>
      <xdr:colOff>161925</xdr:colOff>
      <xdr:row>15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929EED-D83D-4C32-9857-B36902978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466725</xdr:colOff>
      <xdr:row>15</xdr:row>
      <xdr:rowOff>180975</xdr:rowOff>
    </xdr:from>
    <xdr:to>
      <xdr:col>20</xdr:col>
      <xdr:colOff>161925</xdr:colOff>
      <xdr:row>30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DFC4CD7-BF54-4338-809A-CEE632C79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476250</xdr:colOff>
      <xdr:row>17</xdr:row>
      <xdr:rowOff>114300</xdr:rowOff>
    </xdr:from>
    <xdr:to>
      <xdr:col>11</xdr:col>
      <xdr:colOff>171450</xdr:colOff>
      <xdr:row>32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2FD6E90-8255-4F24-8A1A-18D89139A7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0.77708</cdr:x>
      <cdr:y>0.79239</cdr:y>
    </cdr:from>
    <cdr:to>
      <cdr:x>0.99375</cdr:x>
      <cdr:y>0.95848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996DB6-8071-4370-B00F-10642DE98E91}"/>
            </a:ext>
          </a:extLst>
        </cdr:cNvPr>
        <cdr:cNvSpPr txBox="1"/>
      </cdr:nvSpPr>
      <cdr:spPr>
        <a:xfrm xmlns:a="http://schemas.openxmlformats.org/drawingml/2006/main">
          <a:off x="3552825" y="2181226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0.78333</cdr:x>
      <cdr:y>0.83333</cdr:y>
    </cdr:from>
    <cdr:to>
      <cdr:x>1</cdr:x>
      <cdr:y>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A046F9F-A026-42F0-919A-9BA236DE038F}"/>
            </a:ext>
          </a:extLst>
        </cdr:cNvPr>
        <cdr:cNvSpPr txBox="1"/>
      </cdr:nvSpPr>
      <cdr:spPr>
        <a:xfrm xmlns:a="http://schemas.openxmlformats.org/drawingml/2006/main">
          <a:off x="3581400" y="2286000"/>
          <a:ext cx="9906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FOM EMA Optimization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.D%20FO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.D%20FO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Amb/Signalgorithm/Analysis/Core%20Sets/L.D%20EMA%20Re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.D%20F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Settings"/>
      <sheetName val="Algorithms"/>
      <sheetName val="Strategy"/>
      <sheetName val="Analysis"/>
      <sheetName val="Messaging"/>
      <sheetName val="Buy Table"/>
      <sheetName val="Sell Table"/>
      <sheetName val="Surface"/>
      <sheetName val="Webquery"/>
      <sheetName val="Data Prep"/>
      <sheetName val="Trades"/>
      <sheetName val="EULA"/>
      <sheetName val="MacrosDisable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52">
          <cell r="DE552" t="str">
            <v>green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Settings"/>
      <sheetName val="Algorithms"/>
      <sheetName val="Strategy"/>
      <sheetName val="Analysis"/>
      <sheetName val="Messaging"/>
      <sheetName val="Buy Table"/>
      <sheetName val="Sell Table"/>
      <sheetName val="Surface"/>
      <sheetName val="Webquery"/>
      <sheetName val="Data Prep"/>
      <sheetName val="Trades"/>
      <sheetName val="EULA"/>
      <sheetName val="MacrosDisabled"/>
    </sheetNames>
    <sheetDataSet>
      <sheetData sheetId="0"/>
      <sheetData sheetId="1"/>
      <sheetData sheetId="2"/>
      <sheetData sheetId="3"/>
      <sheetData sheetId="4">
        <row r="552">
          <cell r="CQ552" t="str">
            <v>red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Settings"/>
      <sheetName val="Algorithms"/>
      <sheetName val="Strategy"/>
      <sheetName val="Analysis"/>
      <sheetName val="Messaging"/>
      <sheetName val="Buy Table"/>
      <sheetName val="Sell Table"/>
      <sheetName val="Surface"/>
      <sheetName val="Webquery"/>
      <sheetName val="Data Prep"/>
      <sheetName val="Trades"/>
      <sheetName val="EULA"/>
      <sheetName val="MacrosDisable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52">
          <cell r="BA552" t="str">
            <v>green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zard"/>
      <sheetName val="Report"/>
      <sheetName val="Settings"/>
      <sheetName val="Algorithms"/>
      <sheetName val="Strategy"/>
      <sheetName val="Analysis"/>
      <sheetName val="Messaging"/>
      <sheetName val="Buy Table"/>
      <sheetName val="Sell Table"/>
      <sheetName val="Surface"/>
      <sheetName val="Webquery"/>
      <sheetName val="Data Prep"/>
      <sheetName val="Trades"/>
      <sheetName val="EULA"/>
      <sheetName val="MacrosDisable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52">
          <cell r="Y552" t="str">
            <v>green</v>
          </cell>
          <cell r="AM552" t="str">
            <v>green</v>
          </cell>
          <cell r="BA552" t="str">
            <v>green</v>
          </cell>
          <cell r="BO552" t="str">
            <v>green</v>
          </cell>
          <cell r="CC552" t="str">
            <v>green</v>
          </cell>
          <cell r="CQ552" t="str">
            <v>red</v>
          </cell>
          <cell r="DE552" t="str">
            <v>green</v>
          </cell>
          <cell r="DS552" t="str">
            <v>green</v>
          </cell>
        </row>
        <row r="561">
          <cell r="D56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gnalsolver.com/help" TargetMode="External"/><Relationship Id="rId13" Type="http://schemas.openxmlformats.org/officeDocument/2006/relationships/hyperlink" Target="http://www.signalsolver.com/help" TargetMode="External"/><Relationship Id="rId18" Type="http://schemas.openxmlformats.org/officeDocument/2006/relationships/hyperlink" Target="http://www.signalsolver.com/help" TargetMode="External"/><Relationship Id="rId26" Type="http://schemas.openxmlformats.org/officeDocument/2006/relationships/hyperlink" Target="http://www.signalsolver.com/Bands" TargetMode="External"/><Relationship Id="rId3" Type="http://schemas.openxmlformats.org/officeDocument/2006/relationships/hyperlink" Target="http://www.signalsolver.com/help" TargetMode="External"/><Relationship Id="rId21" Type="http://schemas.openxmlformats.org/officeDocument/2006/relationships/hyperlink" Target="http://www.signalsolver.com/help" TargetMode="External"/><Relationship Id="rId7" Type="http://schemas.openxmlformats.org/officeDocument/2006/relationships/hyperlink" Target="http://www.signalsolver.com/help" TargetMode="External"/><Relationship Id="rId12" Type="http://schemas.openxmlformats.org/officeDocument/2006/relationships/hyperlink" Target="http://www.signalsolver.com/help" TargetMode="External"/><Relationship Id="rId17" Type="http://schemas.openxmlformats.org/officeDocument/2006/relationships/hyperlink" Target="http://www.signalsolver.com/help" TargetMode="External"/><Relationship Id="rId25" Type="http://schemas.openxmlformats.org/officeDocument/2006/relationships/hyperlink" Target="http://www.signalsolver.com/Bands" TargetMode="External"/><Relationship Id="rId2" Type="http://schemas.openxmlformats.org/officeDocument/2006/relationships/hyperlink" Target="http://www.signalsolver.com/help" TargetMode="External"/><Relationship Id="rId16" Type="http://schemas.openxmlformats.org/officeDocument/2006/relationships/hyperlink" Target="http://www.signalsolver.com/help" TargetMode="External"/><Relationship Id="rId20" Type="http://schemas.openxmlformats.org/officeDocument/2006/relationships/hyperlink" Target="http://www.signalsolver.com/help" TargetMode="External"/><Relationship Id="rId29" Type="http://schemas.openxmlformats.org/officeDocument/2006/relationships/hyperlink" Target="http://www.signalsolver.com/help" TargetMode="External"/><Relationship Id="rId1" Type="http://schemas.openxmlformats.org/officeDocument/2006/relationships/hyperlink" Target="http://www.signalsolver.com/help" TargetMode="External"/><Relationship Id="rId6" Type="http://schemas.openxmlformats.org/officeDocument/2006/relationships/hyperlink" Target="http://www.signalsolver.com/help" TargetMode="External"/><Relationship Id="rId11" Type="http://schemas.openxmlformats.org/officeDocument/2006/relationships/hyperlink" Target="http://www.signalsolver.com/help" TargetMode="External"/><Relationship Id="rId24" Type="http://schemas.openxmlformats.org/officeDocument/2006/relationships/hyperlink" Target="http://www.signalsolver.com/help" TargetMode="External"/><Relationship Id="rId5" Type="http://schemas.openxmlformats.org/officeDocument/2006/relationships/hyperlink" Target="http://www.signalsolver.com/help" TargetMode="External"/><Relationship Id="rId15" Type="http://schemas.openxmlformats.org/officeDocument/2006/relationships/hyperlink" Target="http://www.signalsolver.com/help" TargetMode="External"/><Relationship Id="rId23" Type="http://schemas.openxmlformats.org/officeDocument/2006/relationships/hyperlink" Target="http://www.signalsolver.com/help" TargetMode="External"/><Relationship Id="rId28" Type="http://schemas.openxmlformats.org/officeDocument/2006/relationships/hyperlink" Target="http://www.signalsolver.com/help" TargetMode="External"/><Relationship Id="rId10" Type="http://schemas.openxmlformats.org/officeDocument/2006/relationships/hyperlink" Target="http://www.signalsolver.com/help" TargetMode="External"/><Relationship Id="rId19" Type="http://schemas.openxmlformats.org/officeDocument/2006/relationships/hyperlink" Target="http://www.signalsolver.com/help" TargetMode="External"/><Relationship Id="rId4" Type="http://schemas.openxmlformats.org/officeDocument/2006/relationships/hyperlink" Target="http://www.signalsolver.com/version1.6d36y" TargetMode="External"/><Relationship Id="rId9" Type="http://schemas.openxmlformats.org/officeDocument/2006/relationships/hyperlink" Target="http://www.signalsolver.com/help" TargetMode="External"/><Relationship Id="rId14" Type="http://schemas.openxmlformats.org/officeDocument/2006/relationships/hyperlink" Target="http://www.signalsolver.com/help" TargetMode="External"/><Relationship Id="rId22" Type="http://schemas.openxmlformats.org/officeDocument/2006/relationships/hyperlink" Target="http://www.signalsolver.com/help" TargetMode="External"/><Relationship Id="rId27" Type="http://schemas.openxmlformats.org/officeDocument/2006/relationships/hyperlink" Target="http://www.signalsolver.com/hel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N28"/>
  <sheetViews>
    <sheetView workbookViewId="0">
      <selection activeCell="M17" sqref="M17"/>
    </sheetView>
  </sheetViews>
  <sheetFormatPr defaultRowHeight="15" x14ac:dyDescent="0.25"/>
  <cols>
    <col min="2" max="2" width="21.5703125" customWidth="1"/>
    <col min="3" max="3" width="13.28515625" customWidth="1"/>
    <col min="5" max="5" width="20.7109375" customWidth="1"/>
    <col min="8" max="8" width="31.28515625" customWidth="1"/>
    <col min="9" max="9" width="13.140625" customWidth="1"/>
  </cols>
  <sheetData>
    <row r="1" spans="2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16.5" thickBot="1" x14ac:dyDescent="0.3">
      <c r="B2" s="153" t="s">
        <v>44</v>
      </c>
      <c r="C2" s="154"/>
      <c r="D2" s="2"/>
      <c r="E2" s="155" t="s">
        <v>45</v>
      </c>
      <c r="F2" s="156"/>
      <c r="G2" s="2"/>
      <c r="H2" s="155" t="s">
        <v>46</v>
      </c>
      <c r="I2" s="156"/>
      <c r="J2" s="2"/>
      <c r="K2" s="2"/>
      <c r="L2" s="2"/>
    </row>
    <row r="3" spans="2:14" ht="15.75" thickBot="1" x14ac:dyDescent="0.3">
      <c r="B3" s="26" t="s">
        <v>47</v>
      </c>
      <c r="C3" s="15">
        <v>10000</v>
      </c>
      <c r="D3" s="2"/>
      <c r="E3" s="7" t="s">
        <v>48</v>
      </c>
      <c r="F3" s="6"/>
      <c r="G3" s="2"/>
      <c r="H3" s="7" t="s">
        <v>49</v>
      </c>
      <c r="I3" s="4"/>
      <c r="J3" s="2"/>
      <c r="K3" s="2"/>
      <c r="L3" s="2">
        <v>250</v>
      </c>
      <c r="M3">
        <v>100</v>
      </c>
      <c r="N3" t="s">
        <v>122</v>
      </c>
    </row>
    <row r="4" spans="2:14" ht="15.75" thickBot="1" x14ac:dyDescent="0.3">
      <c r="B4" s="26" t="s">
        <v>50</v>
      </c>
      <c r="C4" s="16">
        <v>7</v>
      </c>
      <c r="D4" s="2"/>
      <c r="E4" s="26" t="s">
        <v>51</v>
      </c>
      <c r="F4" s="13" t="s">
        <v>52</v>
      </c>
      <c r="G4" s="2"/>
      <c r="H4" s="26" t="s">
        <v>53</v>
      </c>
      <c r="I4" s="23">
        <v>50</v>
      </c>
      <c r="J4" s="2"/>
      <c r="K4" s="2"/>
      <c r="L4" s="2" t="s">
        <v>34</v>
      </c>
      <c r="M4" t="s">
        <v>123</v>
      </c>
    </row>
    <row r="5" spans="2:14" ht="15.75" thickBot="1" x14ac:dyDescent="0.3">
      <c r="B5" s="26" t="s">
        <v>54</v>
      </c>
      <c r="C5" s="17">
        <v>0</v>
      </c>
      <c r="D5" s="2"/>
      <c r="E5" s="26" t="s">
        <v>55</v>
      </c>
      <c r="F5" s="14" t="s">
        <v>52</v>
      </c>
      <c r="G5" s="2"/>
      <c r="H5" s="26" t="s">
        <v>56</v>
      </c>
      <c r="I5" s="11" t="s">
        <v>57</v>
      </c>
      <c r="J5" s="2"/>
      <c r="K5" s="2"/>
      <c r="L5" s="2" t="s">
        <v>124</v>
      </c>
      <c r="M5" s="3" t="s">
        <v>0</v>
      </c>
    </row>
    <row r="6" spans="2:14" ht="15.75" thickBot="1" x14ac:dyDescent="0.3">
      <c r="B6" s="26" t="s">
        <v>58</v>
      </c>
      <c r="C6" s="18">
        <v>52</v>
      </c>
      <c r="D6" s="2"/>
      <c r="E6" s="26" t="s">
        <v>59</v>
      </c>
      <c r="F6" s="14" t="s">
        <v>52</v>
      </c>
      <c r="G6" s="2"/>
      <c r="H6" s="26" t="s">
        <v>60</v>
      </c>
      <c r="I6" s="22">
        <v>10</v>
      </c>
      <c r="J6" s="2"/>
      <c r="K6" s="2"/>
      <c r="L6" s="2" t="s">
        <v>125</v>
      </c>
    </row>
    <row r="7" spans="2:14" ht="15.75" thickBot="1" x14ac:dyDescent="0.3">
      <c r="B7" s="26" t="s">
        <v>61</v>
      </c>
      <c r="C7" s="18">
        <v>52</v>
      </c>
      <c r="D7" s="2"/>
      <c r="E7" s="26" t="s">
        <v>62</v>
      </c>
      <c r="F7" s="14" t="s">
        <v>52</v>
      </c>
      <c r="G7" s="2"/>
      <c r="H7" s="7" t="s">
        <v>63</v>
      </c>
      <c r="I7" s="5"/>
      <c r="J7" s="2"/>
      <c r="K7" s="2"/>
      <c r="L7" s="2"/>
    </row>
    <row r="8" spans="2:14" ht="15.75" thickBot="1" x14ac:dyDescent="0.3">
      <c r="B8" s="26" t="s">
        <v>64</v>
      </c>
      <c r="C8" s="18">
        <v>12</v>
      </c>
      <c r="D8" s="2"/>
      <c r="E8" s="26" t="s">
        <v>65</v>
      </c>
      <c r="F8" s="14" t="s">
        <v>52</v>
      </c>
      <c r="G8" s="2"/>
      <c r="H8" s="26" t="s">
        <v>53</v>
      </c>
      <c r="I8" s="23">
        <v>7</v>
      </c>
      <c r="J8" s="2"/>
      <c r="K8" s="2"/>
      <c r="L8" s="2"/>
    </row>
    <row r="9" spans="2:14" ht="15.75" thickBot="1" x14ac:dyDescent="0.3">
      <c r="B9" s="26" t="s">
        <v>66</v>
      </c>
      <c r="C9" s="18">
        <v>12</v>
      </c>
      <c r="D9" s="2"/>
      <c r="E9" s="26" t="s">
        <v>67</v>
      </c>
      <c r="F9" s="14" t="s">
        <v>52</v>
      </c>
      <c r="G9" s="2"/>
      <c r="H9" s="26" t="s">
        <v>56</v>
      </c>
      <c r="I9" s="11" t="s">
        <v>57</v>
      </c>
      <c r="J9" s="2"/>
      <c r="K9" s="2"/>
      <c r="L9" s="2"/>
    </row>
    <row r="10" spans="2:14" ht="15.75" thickBot="1" x14ac:dyDescent="0.3">
      <c r="B10" s="26" t="s">
        <v>68</v>
      </c>
      <c r="C10" s="13" t="s">
        <v>69</v>
      </c>
      <c r="D10" s="2"/>
      <c r="E10" s="26" t="s">
        <v>70</v>
      </c>
      <c r="F10" s="14" t="s">
        <v>52</v>
      </c>
      <c r="G10" s="2"/>
      <c r="H10" s="26" t="s">
        <v>60</v>
      </c>
      <c r="I10" s="22">
        <v>1</v>
      </c>
      <c r="J10" s="2"/>
      <c r="K10" s="2"/>
      <c r="L10" s="2"/>
    </row>
    <row r="11" spans="2:14" ht="15.75" thickBot="1" x14ac:dyDescent="0.3">
      <c r="B11" s="26" t="s">
        <v>71</v>
      </c>
      <c r="C11" s="19" t="s">
        <v>72</v>
      </c>
      <c r="D11" s="2"/>
      <c r="E11" s="26" t="s">
        <v>73</v>
      </c>
      <c r="F11" s="14" t="s">
        <v>52</v>
      </c>
      <c r="G11" s="2"/>
      <c r="H11" s="7" t="s">
        <v>74</v>
      </c>
      <c r="I11" s="5"/>
      <c r="J11" s="2"/>
      <c r="K11" s="2"/>
      <c r="L11" s="2"/>
    </row>
    <row r="12" spans="2:14" ht="15.75" thickBot="1" x14ac:dyDescent="0.3">
      <c r="B12" s="26" t="s">
        <v>75</v>
      </c>
      <c r="C12" s="20">
        <v>1</v>
      </c>
      <c r="D12" s="2"/>
      <c r="E12" s="26" t="s">
        <v>76</v>
      </c>
      <c r="F12" s="14" t="s">
        <v>52</v>
      </c>
      <c r="G12" s="2"/>
      <c r="H12" s="26" t="s">
        <v>53</v>
      </c>
      <c r="I12" s="23">
        <v>14</v>
      </c>
      <c r="J12" s="2"/>
      <c r="K12" s="2"/>
      <c r="L12" s="2"/>
    </row>
    <row r="13" spans="2:14" ht="15.75" thickBot="1" x14ac:dyDescent="0.3">
      <c r="B13" s="26" t="s">
        <v>77</v>
      </c>
      <c r="C13" s="15" t="s">
        <v>52</v>
      </c>
      <c r="D13" s="2"/>
      <c r="E13" s="26" t="s">
        <v>78</v>
      </c>
      <c r="F13" s="14" t="s">
        <v>52</v>
      </c>
      <c r="G13" s="2"/>
      <c r="H13" s="26" t="s">
        <v>56</v>
      </c>
      <c r="I13" s="11" t="s">
        <v>79</v>
      </c>
      <c r="J13" s="2"/>
      <c r="K13" s="2"/>
      <c r="L13" s="2"/>
    </row>
    <row r="14" spans="2:14" ht="15.75" thickBot="1" x14ac:dyDescent="0.3">
      <c r="B14" s="26" t="s">
        <v>80</v>
      </c>
      <c r="C14" s="15" t="s">
        <v>81</v>
      </c>
      <c r="D14" s="2"/>
      <c r="E14" s="26" t="s">
        <v>82</v>
      </c>
      <c r="F14" s="14" t="s">
        <v>52</v>
      </c>
      <c r="G14" s="2"/>
      <c r="H14" s="26" t="s">
        <v>60</v>
      </c>
      <c r="I14" s="22">
        <v>10</v>
      </c>
      <c r="J14" s="2"/>
      <c r="K14" s="2"/>
      <c r="L14" s="2"/>
    </row>
    <row r="15" spans="2:14" ht="15.75" thickBot="1" x14ac:dyDescent="0.3">
      <c r="B15" s="26" t="s">
        <v>83</v>
      </c>
      <c r="C15" s="21"/>
      <c r="D15" s="2"/>
      <c r="E15" s="26" t="s">
        <v>84</v>
      </c>
      <c r="F15" s="14" t="s">
        <v>52</v>
      </c>
      <c r="G15" s="2"/>
      <c r="H15" s="7" t="s">
        <v>85</v>
      </c>
      <c r="I15" s="5"/>
      <c r="J15" s="2"/>
      <c r="K15" s="2"/>
      <c r="L15" s="2"/>
    </row>
    <row r="16" spans="2:14" ht="15.75" thickBot="1" x14ac:dyDescent="0.3">
      <c r="B16" s="26" t="s">
        <v>86</v>
      </c>
      <c r="C16" s="21"/>
      <c r="D16" s="2"/>
      <c r="E16" s="26" t="s">
        <v>87</v>
      </c>
      <c r="F16" s="13" t="s">
        <v>81</v>
      </c>
      <c r="G16" s="2"/>
      <c r="H16" s="26" t="s">
        <v>53</v>
      </c>
      <c r="I16" s="23">
        <v>40</v>
      </c>
      <c r="J16" s="2"/>
      <c r="K16" s="2"/>
      <c r="L16" s="2"/>
    </row>
    <row r="17" spans="2:9" ht="15.75" thickBot="1" x14ac:dyDescent="0.3">
      <c r="B17" s="26" t="s">
        <v>88</v>
      </c>
      <c r="C17" s="8">
        <v>0.9</v>
      </c>
      <c r="D17" s="2"/>
      <c r="E17" s="26" t="s">
        <v>89</v>
      </c>
      <c r="F17" s="14" t="s">
        <v>81</v>
      </c>
      <c r="G17" s="2"/>
      <c r="H17" s="26" t="s">
        <v>90</v>
      </c>
      <c r="I17" s="24">
        <v>70</v>
      </c>
    </row>
    <row r="18" spans="2:9" ht="15.75" thickBot="1" x14ac:dyDescent="0.3">
      <c r="B18" s="26" t="s">
        <v>91</v>
      </c>
      <c r="C18" s="18">
        <v>50</v>
      </c>
      <c r="D18" s="2"/>
      <c r="E18" s="26" t="s">
        <v>92</v>
      </c>
      <c r="F18" s="14" t="s">
        <v>81</v>
      </c>
      <c r="G18" s="2"/>
      <c r="H18" s="26" t="s">
        <v>60</v>
      </c>
      <c r="I18" s="22">
        <v>1</v>
      </c>
    </row>
    <row r="19" spans="2:9" ht="15.75" thickBot="1" x14ac:dyDescent="0.3">
      <c r="B19" s="26" t="s">
        <v>93</v>
      </c>
      <c r="C19" s="19" t="s">
        <v>57</v>
      </c>
      <c r="D19" s="2"/>
      <c r="E19" s="28" t="s">
        <v>94</v>
      </c>
      <c r="F19" s="13">
        <v>100</v>
      </c>
      <c r="G19" s="2"/>
      <c r="H19" s="7" t="s">
        <v>95</v>
      </c>
      <c r="I19" s="5"/>
    </row>
    <row r="20" spans="2:9" ht="15.75" thickBot="1" x14ac:dyDescent="0.3">
      <c r="B20" s="26" t="s">
        <v>96</v>
      </c>
      <c r="C20" s="19">
        <v>50</v>
      </c>
      <c r="D20" s="2"/>
      <c r="E20" s="7" t="s">
        <v>97</v>
      </c>
      <c r="F20" s="6"/>
      <c r="G20" s="2"/>
      <c r="H20" s="26" t="s">
        <v>53</v>
      </c>
      <c r="I20" s="23">
        <v>40</v>
      </c>
    </row>
    <row r="21" spans="2:9" ht="15.75" thickBot="1" x14ac:dyDescent="0.3">
      <c r="B21" s="26" t="s">
        <v>98</v>
      </c>
      <c r="C21" s="19" t="s">
        <v>57</v>
      </c>
      <c r="D21" s="2"/>
      <c r="E21" s="29" t="s">
        <v>1</v>
      </c>
      <c r="F21" s="10">
        <v>1</v>
      </c>
      <c r="G21" s="2"/>
      <c r="H21" s="26" t="s">
        <v>90</v>
      </c>
      <c r="I21" s="24">
        <v>30</v>
      </c>
    </row>
    <row r="22" spans="2:9" ht="15.75" thickBot="1" x14ac:dyDescent="0.3">
      <c r="B22" s="30" t="s">
        <v>99</v>
      </c>
      <c r="C22" s="12"/>
      <c r="D22" s="2"/>
      <c r="E22" s="26" t="s">
        <v>2</v>
      </c>
      <c r="F22" s="11">
        <v>0</v>
      </c>
      <c r="G22" s="2"/>
      <c r="H22" s="26" t="s">
        <v>60</v>
      </c>
      <c r="I22" s="22">
        <v>1</v>
      </c>
    </row>
    <row r="23" spans="2:9" ht="15.75" thickBot="1" x14ac:dyDescent="0.3">
      <c r="B23" s="2"/>
      <c r="C23" s="9"/>
      <c r="D23" s="2"/>
      <c r="E23" s="26" t="s">
        <v>3</v>
      </c>
      <c r="F23" s="11">
        <v>0</v>
      </c>
      <c r="G23" s="2"/>
      <c r="H23" s="7" t="s">
        <v>100</v>
      </c>
      <c r="I23" s="5"/>
    </row>
    <row r="24" spans="2:9" ht="15.75" thickBot="1" x14ac:dyDescent="0.3">
      <c r="B24" s="2"/>
      <c r="C24" s="9"/>
      <c r="D24" s="2"/>
      <c r="E24" s="26" t="s">
        <v>4</v>
      </c>
      <c r="F24" s="11">
        <v>1</v>
      </c>
      <c r="G24" s="2"/>
      <c r="H24" s="26" t="s">
        <v>53</v>
      </c>
      <c r="I24" s="23">
        <v>14</v>
      </c>
    </row>
    <row r="25" spans="2:9" ht="15.75" thickBot="1" x14ac:dyDescent="0.3">
      <c r="B25" s="2"/>
      <c r="C25" s="9"/>
      <c r="D25" s="2"/>
      <c r="E25" s="26" t="s">
        <v>5</v>
      </c>
      <c r="F25" s="10">
        <v>1</v>
      </c>
      <c r="G25" s="2"/>
      <c r="H25" s="26" t="s">
        <v>90</v>
      </c>
      <c r="I25" s="25">
        <v>0.1</v>
      </c>
    </row>
    <row r="26" spans="2:9" ht="15.75" thickBot="1" x14ac:dyDescent="0.3">
      <c r="B26" s="2"/>
      <c r="C26" s="9"/>
      <c r="D26" s="2"/>
      <c r="E26" s="27" t="s">
        <v>6</v>
      </c>
      <c r="F26" s="10">
        <v>1</v>
      </c>
      <c r="G26" s="2"/>
      <c r="H26" s="26" t="s">
        <v>60</v>
      </c>
      <c r="I26" s="22">
        <v>10</v>
      </c>
    </row>
    <row r="27" spans="2:9" ht="15.75" thickBot="1" x14ac:dyDescent="0.3">
      <c r="B27" s="2"/>
      <c r="C27" s="9"/>
      <c r="D27" s="2"/>
      <c r="E27" s="27" t="s">
        <v>7</v>
      </c>
      <c r="F27" s="10">
        <v>0.05</v>
      </c>
      <c r="G27" s="2"/>
      <c r="H27" s="2"/>
      <c r="I27" s="2"/>
    </row>
    <row r="28" spans="2:9" x14ac:dyDescent="0.25">
      <c r="B28" s="2"/>
      <c r="C28" s="9"/>
      <c r="D28" s="2"/>
      <c r="E28" s="2"/>
      <c r="F28" s="2"/>
      <c r="G28" s="2"/>
      <c r="H28" s="2"/>
      <c r="I28" s="2"/>
    </row>
  </sheetData>
  <mergeCells count="3">
    <mergeCell ref="B2:C2"/>
    <mergeCell ref="E2:F2"/>
    <mergeCell ref="H2:I2"/>
  </mergeCells>
  <hyperlinks>
    <hyperlink ref="E4:E18" r:id="rId1" location="OtherSettings2" display="M prefix (misses)"/>
    <hyperlink ref="E19" r:id="rId2" location="OtherSettings2"/>
    <hyperlink ref="E21:E26" r:id="rId3" location="OtherSettings2" display="Return"/>
    <hyperlink ref="B22" r:id="rId4"/>
    <hyperlink ref="B21" r:id="rId5" location="OtherSettings2"/>
    <hyperlink ref="B20" r:id="rId6" location="OtherSettings2"/>
    <hyperlink ref="B19" r:id="rId7" location="OtherSettings2"/>
    <hyperlink ref="B18" r:id="rId8" location="OtherSettings2"/>
    <hyperlink ref="B17" r:id="rId9" location="OtherSettings2"/>
    <hyperlink ref="B16" r:id="rId10" location="OtherSettings2"/>
    <hyperlink ref="B15" r:id="rId11" location="OtherSettings2"/>
    <hyperlink ref="B14" r:id="rId12" location="OtherSettings2"/>
    <hyperlink ref="B13" r:id="rId13" location="OtherSettings2"/>
    <hyperlink ref="B12" r:id="rId14" location="OtherSettings2"/>
    <hyperlink ref="B11" r:id="rId15" location="OtherSettings2"/>
    <hyperlink ref="B10" r:id="rId16" location="OtherSettings2"/>
    <hyperlink ref="B9" r:id="rId17" location="OtherSettings2"/>
    <hyperlink ref="B8" r:id="rId18" location="OtherSettings2"/>
    <hyperlink ref="B7" r:id="rId19" location="OtherSettings2"/>
    <hyperlink ref="B6" r:id="rId20" location="OtherSettings2"/>
    <hyperlink ref="B3" r:id="rId21" location="OtherSettings2"/>
    <hyperlink ref="B5" r:id="rId22" location="OtherSettings2" display="Commission/Trade"/>
    <hyperlink ref="B4" r:id="rId23" location="OtherSettings2" display="Commission/Trade"/>
    <hyperlink ref="B3:B21" r:id="rId24" location="OtherSettings2" display="Amount"/>
    <hyperlink ref="H3:H26" r:id="rId25" display="http://www.signalsolver.com/Bands"/>
    <hyperlink ref="H2:I2" r:id="rId26" display="Bands"/>
    <hyperlink ref="E4" r:id="rId27" location="OtherSettings2"/>
    <hyperlink ref="E2:F2" r:id="rId28" location="OtherSettings2" display="Scanning"/>
    <hyperlink ref="E27" r:id="rId29" location="OtherSettings2" display="Retur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/>
  <dimension ref="B1:Y360"/>
  <sheetViews>
    <sheetView showGridLines="0" tabSelected="1" topLeftCell="A8" zoomScale="84" zoomScaleNormal="84" workbookViewId="0">
      <selection activeCell="O333" sqref="O333"/>
    </sheetView>
  </sheetViews>
  <sheetFormatPr defaultRowHeight="15" outlineLevelRow="1" outlineLevelCol="1" x14ac:dyDescent="0.25"/>
  <cols>
    <col min="2" max="2" width="29" customWidth="1"/>
    <col min="3" max="3" width="10.85546875" customWidth="1"/>
    <col min="4" max="5" width="13.28515625" customWidth="1"/>
    <col min="6" max="6" width="9.140625" style="32" customWidth="1"/>
    <col min="7" max="7" width="9.140625" customWidth="1"/>
    <col min="8" max="8" width="15.7109375" customWidth="1"/>
    <col min="9" max="9" width="13.28515625" customWidth="1"/>
    <col min="10" max="10" width="13.140625" customWidth="1"/>
    <col min="11" max="11" width="12.85546875" customWidth="1"/>
    <col min="12" max="12" width="12.85546875" style="33" customWidth="1"/>
    <col min="15" max="15" width="10" customWidth="1"/>
    <col min="16" max="16" width="10" customWidth="1" outlineLevel="1"/>
    <col min="17" max="19" width="9.140625" customWidth="1" outlineLevel="1"/>
    <col min="20" max="20" width="3.28515625" customWidth="1"/>
    <col min="21" max="21" width="10" hidden="1" customWidth="1" outlineLevel="1"/>
    <col min="22" max="22" width="10.28515625" hidden="1" customWidth="1" outlineLevel="1"/>
    <col min="23" max="23" width="11.140625" hidden="1" customWidth="1" outlineLevel="1"/>
    <col min="24" max="24" width="11.85546875" hidden="1" customWidth="1" outlineLevel="1"/>
    <col min="25" max="25" width="9.140625" collapsed="1"/>
  </cols>
  <sheetData>
    <row r="1" spans="2:24" hidden="1" outlineLevel="1" x14ac:dyDescent="0.25"/>
    <row r="2" spans="2:24" hidden="1" outlineLevel="1" x14ac:dyDescent="0.25">
      <c r="B2" s="34" t="s">
        <v>370</v>
      </c>
      <c r="C2">
        <v>3.0555555555555555E-2</v>
      </c>
    </row>
    <row r="3" spans="2:24" hidden="1" outlineLevel="1" x14ac:dyDescent="0.25">
      <c r="B3" s="34" t="s">
        <v>201</v>
      </c>
      <c r="C3">
        <v>9.7222222222222224E-2</v>
      </c>
    </row>
    <row r="4" spans="2:24" hidden="1" outlineLevel="1" x14ac:dyDescent="0.25">
      <c r="B4" s="34" t="s">
        <v>202</v>
      </c>
      <c r="C4">
        <v>0.19166666666666668</v>
      </c>
    </row>
    <row r="5" spans="2:24" hidden="1" outlineLevel="1" x14ac:dyDescent="0.25">
      <c r="B5" s="34" t="s">
        <v>378</v>
      </c>
      <c r="C5">
        <v>0.38333333333333336</v>
      </c>
    </row>
    <row r="6" spans="2:24" hidden="1" outlineLevel="1" x14ac:dyDescent="0.25"/>
    <row r="7" spans="2:24" hidden="1" outlineLevel="1" x14ac:dyDescent="0.25">
      <c r="B7" s="34" t="s">
        <v>222</v>
      </c>
      <c r="C7" s="33">
        <v>10000</v>
      </c>
    </row>
    <row r="8" spans="2:24" ht="15.75" collapsed="1" thickBot="1" x14ac:dyDescent="0.3"/>
    <row r="9" spans="2:24" ht="33" customHeight="1" thickBot="1" x14ac:dyDescent="0.3">
      <c r="B9" s="81" t="s">
        <v>194</v>
      </c>
      <c r="C9" s="82"/>
      <c r="D9" s="83" t="s">
        <v>226</v>
      </c>
      <c r="E9" s="83" t="s">
        <v>227</v>
      </c>
      <c r="F9" s="83" t="s">
        <v>368</v>
      </c>
      <c r="G9" s="95" t="s">
        <v>369</v>
      </c>
      <c r="H9" s="97" t="s">
        <v>373</v>
      </c>
      <c r="I9" s="83" t="s">
        <v>224</v>
      </c>
      <c r="J9" s="83" t="s">
        <v>225</v>
      </c>
      <c r="K9" s="84" t="s">
        <v>379</v>
      </c>
      <c r="L9" s="96" t="s">
        <v>372</v>
      </c>
      <c r="M9" s="83" t="s">
        <v>209</v>
      </c>
      <c r="N9" s="95" t="s">
        <v>208</v>
      </c>
      <c r="O9" s="80" t="s">
        <v>380</v>
      </c>
      <c r="P9" s="75" t="s">
        <v>375</v>
      </c>
      <c r="Q9" s="75" t="s">
        <v>376</v>
      </c>
      <c r="R9" s="75" t="s">
        <v>377</v>
      </c>
      <c r="S9" s="86" t="s">
        <v>381</v>
      </c>
      <c r="T9" s="87"/>
      <c r="U9" s="88" t="s">
        <v>389</v>
      </c>
      <c r="V9" s="89" t="s">
        <v>390</v>
      </c>
      <c r="W9" s="89" t="s">
        <v>391</v>
      </c>
      <c r="X9" s="90" t="s">
        <v>392</v>
      </c>
    </row>
    <row r="10" spans="2:24" ht="15.75" hidden="1" outlineLevel="1" thickBot="1" x14ac:dyDescent="0.3">
      <c r="B10" s="70"/>
      <c r="C10" s="73" t="s">
        <v>197</v>
      </c>
      <c r="D10" s="73" t="s">
        <v>198</v>
      </c>
      <c r="E10" s="69" t="s">
        <v>199</v>
      </c>
      <c r="F10" s="72" t="s">
        <v>200</v>
      </c>
      <c r="G10" s="73" t="s">
        <v>0</v>
      </c>
      <c r="H10" s="114" t="s">
        <v>393</v>
      </c>
      <c r="I10" s="115" t="s">
        <v>203</v>
      </c>
      <c r="J10" s="115" t="s">
        <v>204</v>
      </c>
      <c r="K10" s="116" t="s">
        <v>382</v>
      </c>
      <c r="L10" s="76"/>
      <c r="M10" s="73" t="s">
        <v>195</v>
      </c>
      <c r="N10" s="73" t="s">
        <v>196</v>
      </c>
      <c r="O10" s="74" t="s">
        <v>383</v>
      </c>
      <c r="P10" s="74"/>
      <c r="Q10" s="74"/>
      <c r="R10" s="74"/>
      <c r="S10" s="74"/>
      <c r="T10" s="91"/>
      <c r="U10" s="74"/>
      <c r="V10" s="74"/>
      <c r="W10" s="74"/>
      <c r="X10" s="74"/>
    </row>
    <row r="11" spans="2:24" ht="15.75" hidden="1" outlineLevel="1" thickBot="1" x14ac:dyDescent="0.3">
      <c r="B11" s="35"/>
      <c r="C11" s="36" t="s">
        <v>18</v>
      </c>
      <c r="D11" s="36">
        <v>1</v>
      </c>
      <c r="E11" s="37">
        <v>0.68400000000000005</v>
      </c>
      <c r="F11" s="38" t="s">
        <v>121</v>
      </c>
      <c r="G11" s="36">
        <v>375.8</v>
      </c>
      <c r="H11" s="98">
        <v>0.56067976550852228</v>
      </c>
      <c r="I11" s="37">
        <v>1.3615910172486125</v>
      </c>
      <c r="J11" s="37">
        <v>0.73858266684906515</v>
      </c>
      <c r="K11" s="99">
        <v>4.6074355670043365E-2</v>
      </c>
      <c r="L11" s="39">
        <f t="shared" ref="L11:L18" si="0">AmountInvested*(1+H11)^(Frac10day)-AmountInvested</f>
        <v>136.93847372026357</v>
      </c>
      <c r="M11" s="39">
        <f t="shared" ref="M11:M18" si="1">AmountInvested*(1+I11)^(Frac25day)-AmountInvested</f>
        <v>871.35778949354244</v>
      </c>
      <c r="N11" s="39">
        <f t="shared" ref="N11:N18" si="2">AmountInvested*(1+J11)^(Frac50day)-AmountInvested</f>
        <v>1118.2757559262554</v>
      </c>
      <c r="O11" s="40">
        <f t="shared" ref="O11:O18" si="3">AmountInvested*(1+K11)^(Frac99day)-AmountInvested</f>
        <v>174.16975782707414</v>
      </c>
      <c r="P11" s="40"/>
      <c r="Q11" s="40"/>
      <c r="R11" s="40"/>
      <c r="S11" s="40"/>
      <c r="T11" s="93"/>
      <c r="U11" s="139">
        <f t="shared" ref="U11:X18" si="4">IF(L11&gt;0, 1, 0)</f>
        <v>1</v>
      </c>
      <c r="V11" s="107">
        <f t="shared" si="4"/>
        <v>1</v>
      </c>
      <c r="W11" s="107">
        <f t="shared" si="4"/>
        <v>1</v>
      </c>
      <c r="X11" s="107">
        <f t="shared" si="4"/>
        <v>1</v>
      </c>
    </row>
    <row r="12" spans="2:24" ht="15.75" hidden="1" outlineLevel="1" thickBot="1" x14ac:dyDescent="0.3">
      <c r="B12" s="46"/>
      <c r="C12" s="47" t="s">
        <v>9</v>
      </c>
      <c r="D12" s="47">
        <v>2</v>
      </c>
      <c r="E12" s="48">
        <v>0.71199999999999997</v>
      </c>
      <c r="F12" s="49" t="s">
        <v>43</v>
      </c>
      <c r="G12" s="47">
        <v>324.89999999999998</v>
      </c>
      <c r="H12" s="100">
        <v>-0.17394302919708304</v>
      </c>
      <c r="I12" s="48">
        <v>0.9335987262262373</v>
      </c>
      <c r="J12" s="48">
        <v>0.57089411874911145</v>
      </c>
      <c r="K12" s="101">
        <v>-5.6521485038220076E-3</v>
      </c>
      <c r="L12" s="50">
        <f t="shared" si="0"/>
        <v>-58.218947476634639</v>
      </c>
      <c r="M12" s="50">
        <f t="shared" si="1"/>
        <v>662.06124926035955</v>
      </c>
      <c r="N12" s="50">
        <f t="shared" si="2"/>
        <v>904.22552465497938</v>
      </c>
      <c r="O12" s="51">
        <f t="shared" si="3"/>
        <v>-21.704444024348049</v>
      </c>
      <c r="P12" s="51"/>
      <c r="Q12" s="51"/>
      <c r="R12" s="51"/>
      <c r="S12" s="51"/>
      <c r="T12" s="92"/>
      <c r="U12" s="140">
        <f t="shared" si="4"/>
        <v>0</v>
      </c>
      <c r="V12" s="108">
        <f t="shared" si="4"/>
        <v>1</v>
      </c>
      <c r="W12" s="108">
        <f t="shared" si="4"/>
        <v>1</v>
      </c>
      <c r="X12" s="108">
        <f t="shared" si="4"/>
        <v>0</v>
      </c>
    </row>
    <row r="13" spans="2:24" ht="15.75" hidden="1" outlineLevel="1" thickBot="1" x14ac:dyDescent="0.3">
      <c r="B13" s="35"/>
      <c r="C13" s="36" t="s">
        <v>19</v>
      </c>
      <c r="D13" s="36">
        <v>3</v>
      </c>
      <c r="E13" s="37">
        <v>0.62</v>
      </c>
      <c r="F13" s="38" t="s">
        <v>121</v>
      </c>
      <c r="G13" s="36">
        <v>154.80000000000001</v>
      </c>
      <c r="H13" s="98">
        <v>2.1708711703860302</v>
      </c>
      <c r="I13" s="37">
        <v>1.9509523446391182</v>
      </c>
      <c r="J13" s="37">
        <v>0.94659337426519907</v>
      </c>
      <c r="K13" s="99">
        <v>0.10688500277618584</v>
      </c>
      <c r="L13" s="39">
        <f t="shared" si="0"/>
        <v>358.9035745807596</v>
      </c>
      <c r="M13" s="39">
        <f t="shared" si="1"/>
        <v>1109.4042208190695</v>
      </c>
      <c r="N13" s="39">
        <f t="shared" si="2"/>
        <v>1361.7288661485309</v>
      </c>
      <c r="O13" s="40">
        <f t="shared" si="3"/>
        <v>396.95009947781364</v>
      </c>
      <c r="P13" s="40"/>
      <c r="Q13" s="40"/>
      <c r="R13" s="40"/>
      <c r="S13" s="40"/>
      <c r="T13" s="93"/>
      <c r="U13" s="141">
        <f t="shared" si="4"/>
        <v>1</v>
      </c>
      <c r="V13" s="107">
        <f t="shared" si="4"/>
        <v>1</v>
      </c>
      <c r="W13" s="107">
        <f t="shared" si="4"/>
        <v>1</v>
      </c>
      <c r="X13" s="107">
        <f t="shared" si="4"/>
        <v>1</v>
      </c>
    </row>
    <row r="14" spans="2:24" ht="15.75" hidden="1" outlineLevel="1" thickBot="1" x14ac:dyDescent="0.3">
      <c r="B14" s="46"/>
      <c r="C14" s="47" t="s">
        <v>20</v>
      </c>
      <c r="D14" s="47">
        <v>4</v>
      </c>
      <c r="E14" s="48">
        <v>0.61199999999999999</v>
      </c>
      <c r="F14" s="49" t="s">
        <v>43</v>
      </c>
      <c r="G14" s="47">
        <v>90.6</v>
      </c>
      <c r="H14" s="100">
        <v>-0.92392887447562555</v>
      </c>
      <c r="I14" s="48">
        <v>-8.623966610661904E-2</v>
      </c>
      <c r="J14" s="48">
        <v>7.4041213199571576E-2</v>
      </c>
      <c r="K14" s="101">
        <v>-0.17780400672759489</v>
      </c>
      <c r="L14" s="50">
        <f t="shared" si="0"/>
        <v>-756.95535517165263</v>
      </c>
      <c r="M14" s="50">
        <f t="shared" si="1"/>
        <v>-87.298481815350897</v>
      </c>
      <c r="N14" s="50">
        <f t="shared" si="2"/>
        <v>137.84580541343166</v>
      </c>
      <c r="O14" s="51">
        <f t="shared" si="3"/>
        <v>-723.00719399106856</v>
      </c>
      <c r="P14" s="51"/>
      <c r="Q14" s="51"/>
      <c r="R14" s="51"/>
      <c r="S14" s="51"/>
      <c r="T14" s="92"/>
      <c r="U14" s="140">
        <f t="shared" si="4"/>
        <v>0</v>
      </c>
      <c r="V14" s="108">
        <f t="shared" si="4"/>
        <v>0</v>
      </c>
      <c r="W14" s="108">
        <f t="shared" si="4"/>
        <v>1</v>
      </c>
      <c r="X14" s="108">
        <f t="shared" si="4"/>
        <v>0</v>
      </c>
    </row>
    <row r="15" spans="2:24" ht="15.75" hidden="1" outlineLevel="1" thickBot="1" x14ac:dyDescent="0.3">
      <c r="B15" s="35"/>
      <c r="C15" s="36" t="s">
        <v>21</v>
      </c>
      <c r="D15" s="36">
        <v>5</v>
      </c>
      <c r="E15" s="37">
        <v>0.62</v>
      </c>
      <c r="F15" s="38" t="s">
        <v>43</v>
      </c>
      <c r="G15" s="36">
        <v>90.2</v>
      </c>
      <c r="H15" s="98">
        <v>2.3141700512614904</v>
      </c>
      <c r="I15" s="37">
        <v>-0.28779510582543144</v>
      </c>
      <c r="J15" s="37">
        <v>-0.25930286684854287</v>
      </c>
      <c r="K15" s="99">
        <v>9.0462228228203712E-2</v>
      </c>
      <c r="L15" s="39">
        <f t="shared" si="0"/>
        <v>372.90357458075778</v>
      </c>
      <c r="M15" s="39">
        <f t="shared" si="1"/>
        <v>-324.57777917999192</v>
      </c>
      <c r="N15" s="39">
        <f t="shared" si="2"/>
        <v>-559.07689133093845</v>
      </c>
      <c r="O15" s="40">
        <f t="shared" si="3"/>
        <v>337.54485527238649</v>
      </c>
      <c r="P15" s="40"/>
      <c r="Q15" s="40"/>
      <c r="R15" s="40"/>
      <c r="S15" s="40"/>
      <c r="T15" s="93"/>
      <c r="U15" s="141">
        <f t="shared" si="4"/>
        <v>1</v>
      </c>
      <c r="V15" s="107">
        <f t="shared" si="4"/>
        <v>0</v>
      </c>
      <c r="W15" s="107">
        <f t="shared" si="4"/>
        <v>0</v>
      </c>
      <c r="X15" s="107">
        <f t="shared" si="4"/>
        <v>1</v>
      </c>
    </row>
    <row r="16" spans="2:24" ht="15.75" hidden="1" outlineLevel="1" thickBot="1" x14ac:dyDescent="0.3">
      <c r="B16" s="46"/>
      <c r="C16" s="47" t="s">
        <v>22</v>
      </c>
      <c r="D16" s="47">
        <v>6</v>
      </c>
      <c r="E16" s="48">
        <v>0.70299999999999996</v>
      </c>
      <c r="F16" s="49" t="s">
        <v>43</v>
      </c>
      <c r="G16" s="47">
        <v>81.099999999999994</v>
      </c>
      <c r="H16" s="100">
        <v>-0.17394302919708304</v>
      </c>
      <c r="I16" s="48">
        <v>0.9335987262262373</v>
      </c>
      <c r="J16" s="48">
        <v>0.57089411874911145</v>
      </c>
      <c r="K16" s="101">
        <v>-5.6521485038220076E-3</v>
      </c>
      <c r="L16" s="50">
        <f t="shared" si="0"/>
        <v>-58.218947476634639</v>
      </c>
      <c r="M16" s="50">
        <f t="shared" si="1"/>
        <v>662.06124926035955</v>
      </c>
      <c r="N16" s="50">
        <f t="shared" si="2"/>
        <v>904.22552465497938</v>
      </c>
      <c r="O16" s="51">
        <f t="shared" si="3"/>
        <v>-21.704444024348049</v>
      </c>
      <c r="P16" s="51"/>
      <c r="Q16" s="51"/>
      <c r="R16" s="51"/>
      <c r="S16" s="51"/>
      <c r="T16" s="92"/>
      <c r="U16" s="140">
        <f t="shared" si="4"/>
        <v>0</v>
      </c>
      <c r="V16" s="108">
        <f t="shared" si="4"/>
        <v>1</v>
      </c>
      <c r="W16" s="108">
        <f t="shared" si="4"/>
        <v>1</v>
      </c>
      <c r="X16" s="108">
        <f t="shared" si="4"/>
        <v>0</v>
      </c>
    </row>
    <row r="17" spans="2:24" ht="15.75" hidden="1" outlineLevel="1" thickBot="1" x14ac:dyDescent="0.3">
      <c r="B17" s="35"/>
      <c r="C17" s="36" t="s">
        <v>23</v>
      </c>
      <c r="D17" s="36">
        <v>7</v>
      </c>
      <c r="E17" s="37">
        <v>0.54100000000000004</v>
      </c>
      <c r="F17" s="38" t="s">
        <v>43</v>
      </c>
      <c r="G17" s="36">
        <v>68.7</v>
      </c>
      <c r="H17" s="98">
        <v>2.3141700512614904</v>
      </c>
      <c r="I17" s="37">
        <v>-0.28779510582543144</v>
      </c>
      <c r="J17" s="37">
        <v>-0.25930286684854287</v>
      </c>
      <c r="K17" s="99">
        <v>9.0462228228203712E-2</v>
      </c>
      <c r="L17" s="39">
        <f t="shared" si="0"/>
        <v>372.90357458075778</v>
      </c>
      <c r="M17" s="39">
        <f t="shared" si="1"/>
        <v>-324.57777917999192</v>
      </c>
      <c r="N17" s="39">
        <f t="shared" si="2"/>
        <v>-559.07689133093845</v>
      </c>
      <c r="O17" s="40">
        <f t="shared" si="3"/>
        <v>337.54485527238649</v>
      </c>
      <c r="P17" s="40"/>
      <c r="Q17" s="40"/>
      <c r="R17" s="40"/>
      <c r="S17" s="40"/>
      <c r="T17" s="93"/>
      <c r="U17" s="141">
        <f t="shared" si="4"/>
        <v>1</v>
      </c>
      <c r="V17" s="107">
        <f t="shared" si="4"/>
        <v>0</v>
      </c>
      <c r="W17" s="107">
        <f t="shared" si="4"/>
        <v>0</v>
      </c>
      <c r="X17" s="107">
        <f t="shared" si="4"/>
        <v>1</v>
      </c>
    </row>
    <row r="18" spans="2:24" ht="15.75" hidden="1" outlineLevel="1" thickBot="1" x14ac:dyDescent="0.3">
      <c r="B18" s="52"/>
      <c r="C18" s="53" t="s">
        <v>24</v>
      </c>
      <c r="D18" s="53">
        <v>8</v>
      </c>
      <c r="E18" s="54">
        <v>0.51100000000000001</v>
      </c>
      <c r="F18" s="55" t="s">
        <v>43</v>
      </c>
      <c r="G18" s="53">
        <v>46.4</v>
      </c>
      <c r="H18" s="102">
        <v>2.3141700512614904</v>
      </c>
      <c r="I18" s="54">
        <v>-0.28779510582543144</v>
      </c>
      <c r="J18" s="54">
        <v>-0.25930286684854287</v>
      </c>
      <c r="K18" s="103">
        <v>9.0462228228203712E-2</v>
      </c>
      <c r="L18" s="56">
        <f t="shared" si="0"/>
        <v>372.90357458075778</v>
      </c>
      <c r="M18" s="56">
        <f t="shared" si="1"/>
        <v>-324.57777917999192</v>
      </c>
      <c r="N18" s="56">
        <f t="shared" si="2"/>
        <v>-559.07689133093845</v>
      </c>
      <c r="O18" s="57">
        <f t="shared" si="3"/>
        <v>337.54485527238649</v>
      </c>
      <c r="P18" s="57"/>
      <c r="Q18" s="57"/>
      <c r="R18" s="57"/>
      <c r="S18" s="57"/>
      <c r="T18" s="92"/>
      <c r="U18" s="142">
        <f t="shared" si="4"/>
        <v>1</v>
      </c>
      <c r="V18" s="109">
        <f t="shared" si="4"/>
        <v>0</v>
      </c>
      <c r="W18" s="109">
        <f t="shared" si="4"/>
        <v>0</v>
      </c>
      <c r="X18" s="109">
        <f t="shared" si="4"/>
        <v>1</v>
      </c>
    </row>
    <row r="19" spans="2:24" ht="15.75" collapsed="1" thickBot="1" x14ac:dyDescent="0.3">
      <c r="B19" s="58" t="s">
        <v>205</v>
      </c>
      <c r="C19" s="59">
        <v>6</v>
      </c>
      <c r="D19" s="67">
        <v>42170</v>
      </c>
      <c r="E19" s="67">
        <v>42530</v>
      </c>
      <c r="F19" s="60" t="s">
        <v>43</v>
      </c>
      <c r="G19" s="71">
        <f>AVERAGE(G11:G18)</f>
        <v>154.0625</v>
      </c>
      <c r="H19" s="104">
        <f ca="1">((L19/AmountInvested)+1)^(1/Frac10day)-1</f>
        <v>0.56067976550852228</v>
      </c>
      <c r="I19" s="66">
        <f ca="1">((M19/AmountInvested)+1)^(1/Frac25day)-1</f>
        <v>1.3615910172486125</v>
      </c>
      <c r="J19" s="66">
        <f ca="1">((N19/AmountInvested)+1)^(1/Frac50day)-1</f>
        <v>0.73858266684906515</v>
      </c>
      <c r="K19" s="105">
        <f ca="1">((O19/AmountInvested)+1)^(1/Frac99day)-1</f>
        <v>4.6074355670043365E-2</v>
      </c>
      <c r="L19" s="61">
        <f ca="1">AVERAGE(OFFSET(L11,,,IncludeRanks))</f>
        <v>136.93847372026357</v>
      </c>
      <c r="M19" s="61">
        <f ca="1">AVERAGE(OFFSET(M11,,,IncludeRanks))</f>
        <v>871.35778949354244</v>
      </c>
      <c r="N19" s="61">
        <f ca="1">AVERAGE(OFFSET(N11,,,IncludeRanks))</f>
        <v>1118.2757559262554</v>
      </c>
      <c r="O19" s="62">
        <f ca="1">AVERAGE(OFFSET(O11,,,IncludeRanks))</f>
        <v>174.16975782707414</v>
      </c>
      <c r="P19" s="62">
        <v>-373</v>
      </c>
      <c r="Q19" s="62">
        <v>325</v>
      </c>
      <c r="R19" s="62">
        <v>559</v>
      </c>
      <c r="S19" s="62">
        <v>-338</v>
      </c>
      <c r="T19" s="94"/>
      <c r="U19" s="143">
        <f ca="1">SUM(OFFSET(U11,,,IncludeRanks))/IncludeRanks</f>
        <v>1</v>
      </c>
      <c r="V19" s="143">
        <f ca="1">SUM(OFFSET(V11,,,IncludeRanks))/IncludeRanks</f>
        <v>1</v>
      </c>
      <c r="W19" s="143">
        <f ca="1">SUM(OFFSET(W11,,,IncludeRanks))/IncludeRanks</f>
        <v>1</v>
      </c>
      <c r="X19" s="143">
        <f ca="1">SUM(OFFSET(X11,,,IncludeRanks))/IncludeRanks</f>
        <v>1</v>
      </c>
    </row>
    <row r="20" spans="2:24" ht="15.75" hidden="1" outlineLevel="1" thickBot="1" x14ac:dyDescent="0.3">
      <c r="B20" s="41"/>
      <c r="C20" s="42" t="s">
        <v>197</v>
      </c>
      <c r="D20" s="42" t="s">
        <v>198</v>
      </c>
      <c r="E20" s="43" t="s">
        <v>199</v>
      </c>
      <c r="F20" s="44" t="s">
        <v>200</v>
      </c>
      <c r="G20" s="42" t="s">
        <v>0</v>
      </c>
      <c r="H20" s="114" t="s">
        <v>393</v>
      </c>
      <c r="I20" s="115" t="s">
        <v>203</v>
      </c>
      <c r="J20" s="115" t="s">
        <v>204</v>
      </c>
      <c r="K20" s="116" t="s">
        <v>382</v>
      </c>
      <c r="L20" s="77"/>
      <c r="M20" s="42" t="s">
        <v>195</v>
      </c>
      <c r="N20" s="42" t="s">
        <v>196</v>
      </c>
      <c r="O20" s="45" t="s">
        <v>383</v>
      </c>
      <c r="P20" s="45"/>
      <c r="Q20" s="45"/>
      <c r="R20" s="45"/>
      <c r="S20" s="45"/>
      <c r="T20" s="45"/>
      <c r="U20" s="144"/>
      <c r="V20" s="144"/>
      <c r="W20" s="144"/>
      <c r="X20" s="144"/>
    </row>
    <row r="21" spans="2:24" ht="15.75" hidden="1" outlineLevel="1" thickBot="1" x14ac:dyDescent="0.3">
      <c r="B21" s="35"/>
      <c r="C21" s="36" t="s">
        <v>35</v>
      </c>
      <c r="D21" s="36"/>
      <c r="E21" s="37">
        <v>1.6290133984665034</v>
      </c>
      <c r="F21" s="38" t="s">
        <v>121</v>
      </c>
      <c r="G21" s="36">
        <v>7523.0775696371975</v>
      </c>
      <c r="H21" s="98">
        <v>-3.3008922659526152E-2</v>
      </c>
      <c r="I21" s="37">
        <v>0.48936437235385521</v>
      </c>
      <c r="J21" s="37">
        <v>0.42581556500674456</v>
      </c>
      <c r="K21" s="99">
        <v>0.12516890535563774</v>
      </c>
      <c r="L21" s="39">
        <f t="shared" ref="L21:L28" si="5">AmountInvested*(1+H21)^(Frac10day)-AmountInvested</f>
        <v>-10.251023288099532</v>
      </c>
      <c r="M21" s="39">
        <f t="shared" ref="M21:M28" si="6">AmountInvested*(1+I21)^(Frac25day)-AmountInvested</f>
        <v>394.88138126433842</v>
      </c>
      <c r="N21" s="39">
        <f t="shared" ref="N21:N28" si="7">AmountInvested*(1+J21)^(Frac50day)-AmountInvested</f>
        <v>703.57382947806218</v>
      </c>
      <c r="O21" s="40">
        <f t="shared" ref="O21:O28" si="8">AmountInvested*(1+K21)^(Frac99day)-AmountInvested</f>
        <v>462.45155311583039</v>
      </c>
      <c r="P21" s="40"/>
      <c r="Q21" s="40"/>
      <c r="R21" s="40"/>
      <c r="S21" s="40"/>
      <c r="T21" s="40"/>
      <c r="U21" s="139">
        <f t="shared" ref="U21:X28" si="9">IF(L21&gt;0, 1, 0)</f>
        <v>0</v>
      </c>
      <c r="V21" s="107">
        <f t="shared" si="9"/>
        <v>1</v>
      </c>
      <c r="W21" s="107">
        <f t="shared" si="9"/>
        <v>1</v>
      </c>
      <c r="X21" s="107">
        <f t="shared" si="9"/>
        <v>1</v>
      </c>
    </row>
    <row r="22" spans="2:24" ht="15.75" hidden="1" outlineLevel="1" thickBot="1" x14ac:dyDescent="0.3">
      <c r="B22" s="46"/>
      <c r="C22" s="47" t="s">
        <v>165</v>
      </c>
      <c r="D22" s="47"/>
      <c r="E22" s="48">
        <v>1.6006745376963272</v>
      </c>
      <c r="F22" s="49" t="s">
        <v>121</v>
      </c>
      <c r="G22" s="47">
        <v>6009.5220416120428</v>
      </c>
      <c r="H22" s="100">
        <v>-3.3008922659526152E-2</v>
      </c>
      <c r="I22" s="48">
        <v>0.48936437235385521</v>
      </c>
      <c r="J22" s="48">
        <v>0.42581556500674456</v>
      </c>
      <c r="K22" s="101">
        <v>6.9852368428535483E-2</v>
      </c>
      <c r="L22" s="50">
        <f t="shared" si="5"/>
        <v>-10.251023288099532</v>
      </c>
      <c r="M22" s="50">
        <f t="shared" si="6"/>
        <v>394.88138126433842</v>
      </c>
      <c r="N22" s="50">
        <f t="shared" si="7"/>
        <v>703.57382947806218</v>
      </c>
      <c r="O22" s="51">
        <f t="shared" si="8"/>
        <v>262.20793340040473</v>
      </c>
      <c r="P22" s="51"/>
      <c r="Q22" s="51"/>
      <c r="R22" s="51"/>
      <c r="S22" s="51"/>
      <c r="T22" s="51"/>
      <c r="U22" s="140">
        <f t="shared" si="9"/>
        <v>0</v>
      </c>
      <c r="V22" s="108">
        <f t="shared" si="9"/>
        <v>1</v>
      </c>
      <c r="W22" s="108">
        <f t="shared" si="9"/>
        <v>1</v>
      </c>
      <c r="X22" s="108">
        <f t="shared" si="9"/>
        <v>1</v>
      </c>
    </row>
    <row r="23" spans="2:24" ht="15.75" hidden="1" outlineLevel="1" thickBot="1" x14ac:dyDescent="0.3">
      <c r="B23" s="35"/>
      <c r="C23" s="36" t="s">
        <v>166</v>
      </c>
      <c r="D23" s="36"/>
      <c r="E23" s="37">
        <v>1.5971813755989968</v>
      </c>
      <c r="F23" s="38" t="s">
        <v>121</v>
      </c>
      <c r="G23" s="36">
        <v>5614.8856812473387</v>
      </c>
      <c r="H23" s="98">
        <v>-3.3008922659526152E-2</v>
      </c>
      <c r="I23" s="37">
        <v>0.48936437235385521</v>
      </c>
      <c r="J23" s="37">
        <v>0.42581556500674456</v>
      </c>
      <c r="K23" s="99">
        <v>6.9852368428535483E-2</v>
      </c>
      <c r="L23" s="39">
        <f t="shared" si="5"/>
        <v>-10.251023288099532</v>
      </c>
      <c r="M23" s="39">
        <f t="shared" si="6"/>
        <v>394.88138126433842</v>
      </c>
      <c r="N23" s="39">
        <f t="shared" si="7"/>
        <v>703.57382947806218</v>
      </c>
      <c r="O23" s="40">
        <f t="shared" si="8"/>
        <v>262.20793340040473</v>
      </c>
      <c r="P23" s="40"/>
      <c r="Q23" s="40"/>
      <c r="R23" s="40"/>
      <c r="S23" s="40"/>
      <c r="T23" s="40"/>
      <c r="U23" s="141">
        <f t="shared" si="9"/>
        <v>0</v>
      </c>
      <c r="V23" s="107">
        <f t="shared" si="9"/>
        <v>1</v>
      </c>
      <c r="W23" s="107">
        <f t="shared" si="9"/>
        <v>1</v>
      </c>
      <c r="X23" s="107">
        <f t="shared" si="9"/>
        <v>1</v>
      </c>
    </row>
    <row r="24" spans="2:24" ht="15.75" hidden="1" outlineLevel="1" thickBot="1" x14ac:dyDescent="0.3">
      <c r="B24" s="46"/>
      <c r="C24" s="47" t="s">
        <v>167</v>
      </c>
      <c r="D24" s="47"/>
      <c r="E24" s="48">
        <v>1.5971813755989968</v>
      </c>
      <c r="F24" s="49" t="s">
        <v>121</v>
      </c>
      <c r="G24" s="47">
        <v>5614.8856812473387</v>
      </c>
      <c r="H24" s="100">
        <v>-3.3008922659526152E-2</v>
      </c>
      <c r="I24" s="48">
        <v>0.48936437235385521</v>
      </c>
      <c r="J24" s="48">
        <v>0.42581556500674456</v>
      </c>
      <c r="K24" s="101">
        <v>6.9852368428535483E-2</v>
      </c>
      <c r="L24" s="50">
        <f t="shared" si="5"/>
        <v>-10.251023288099532</v>
      </c>
      <c r="M24" s="50">
        <f t="shared" si="6"/>
        <v>394.88138126433842</v>
      </c>
      <c r="N24" s="50">
        <f t="shared" si="7"/>
        <v>703.57382947806218</v>
      </c>
      <c r="O24" s="51">
        <f t="shared" si="8"/>
        <v>262.20793340040473</v>
      </c>
      <c r="P24" s="51"/>
      <c r="Q24" s="51"/>
      <c r="R24" s="51"/>
      <c r="S24" s="51"/>
      <c r="T24" s="51"/>
      <c r="U24" s="140">
        <f t="shared" si="9"/>
        <v>0</v>
      </c>
      <c r="V24" s="108">
        <f t="shared" si="9"/>
        <v>1</v>
      </c>
      <c r="W24" s="108">
        <f t="shared" si="9"/>
        <v>1</v>
      </c>
      <c r="X24" s="108">
        <f t="shared" si="9"/>
        <v>1</v>
      </c>
    </row>
    <row r="25" spans="2:24" ht="15.75" hidden="1" outlineLevel="1" thickBot="1" x14ac:dyDescent="0.3">
      <c r="B25" s="35"/>
      <c r="C25" s="36" t="s">
        <v>36</v>
      </c>
      <c r="D25" s="36"/>
      <c r="E25" s="37">
        <v>1.6009797408932247</v>
      </c>
      <c r="F25" s="38" t="s">
        <v>121</v>
      </c>
      <c r="G25" s="36">
        <v>5179.7111560317435</v>
      </c>
      <c r="H25" s="98">
        <v>-3.3008922659526152E-2</v>
      </c>
      <c r="I25" s="37">
        <v>0.48936437235385521</v>
      </c>
      <c r="J25" s="37">
        <v>0.42581556500674456</v>
      </c>
      <c r="K25" s="99">
        <v>0.1839832108167081</v>
      </c>
      <c r="L25" s="39">
        <f t="shared" si="5"/>
        <v>-10.251023288099532</v>
      </c>
      <c r="M25" s="39">
        <f t="shared" si="6"/>
        <v>394.88138126433842</v>
      </c>
      <c r="N25" s="39">
        <f t="shared" si="7"/>
        <v>703.57382947806218</v>
      </c>
      <c r="O25" s="40">
        <f t="shared" si="8"/>
        <v>668.80535692418016</v>
      </c>
      <c r="P25" s="40"/>
      <c r="Q25" s="40"/>
      <c r="R25" s="40"/>
      <c r="S25" s="40"/>
      <c r="T25" s="40"/>
      <c r="U25" s="141">
        <f t="shared" si="9"/>
        <v>0</v>
      </c>
      <c r="V25" s="107">
        <f t="shared" si="9"/>
        <v>1</v>
      </c>
      <c r="W25" s="107">
        <f t="shared" si="9"/>
        <v>1</v>
      </c>
      <c r="X25" s="107">
        <f t="shared" si="9"/>
        <v>1</v>
      </c>
    </row>
    <row r="26" spans="2:24" ht="15.75" hidden="1" outlineLevel="1" thickBot="1" x14ac:dyDescent="0.3">
      <c r="B26" s="46"/>
      <c r="C26" s="47" t="s">
        <v>168</v>
      </c>
      <c r="D26" s="47"/>
      <c r="E26" s="48">
        <v>1.7742047739311393</v>
      </c>
      <c r="F26" s="49" t="s">
        <v>121</v>
      </c>
      <c r="G26" s="47">
        <v>4290.6710271819093</v>
      </c>
      <c r="H26" s="100">
        <v>-3.3008922659526152E-2</v>
      </c>
      <c r="I26" s="48">
        <v>0.48936437235385521</v>
      </c>
      <c r="J26" s="48">
        <v>0.42581556500674456</v>
      </c>
      <c r="K26" s="101">
        <v>0.20759331364444455</v>
      </c>
      <c r="L26" s="50">
        <f t="shared" si="5"/>
        <v>-10.251023288099532</v>
      </c>
      <c r="M26" s="50">
        <f t="shared" si="6"/>
        <v>394.88138126433842</v>
      </c>
      <c r="N26" s="50">
        <f t="shared" si="7"/>
        <v>703.57382947806218</v>
      </c>
      <c r="O26" s="51">
        <f t="shared" si="8"/>
        <v>749.86313363168119</v>
      </c>
      <c r="P26" s="51"/>
      <c r="Q26" s="51"/>
      <c r="R26" s="51"/>
      <c r="S26" s="51"/>
      <c r="T26" s="51"/>
      <c r="U26" s="140">
        <f t="shared" si="9"/>
        <v>0</v>
      </c>
      <c r="V26" s="108">
        <f t="shared" si="9"/>
        <v>1</v>
      </c>
      <c r="W26" s="108">
        <f t="shared" si="9"/>
        <v>1</v>
      </c>
      <c r="X26" s="108">
        <f t="shared" si="9"/>
        <v>1</v>
      </c>
    </row>
    <row r="27" spans="2:24" ht="15.75" hidden="1" outlineLevel="1" thickBot="1" x14ac:dyDescent="0.3">
      <c r="B27" s="35"/>
      <c r="C27" s="36" t="s">
        <v>169</v>
      </c>
      <c r="D27" s="36"/>
      <c r="E27" s="37">
        <v>1.7226021497850987</v>
      </c>
      <c r="F27" s="38" t="s">
        <v>121</v>
      </c>
      <c r="G27" s="36">
        <v>3788.0461293303583</v>
      </c>
      <c r="H27" s="98">
        <v>-3.3008922659526152E-2</v>
      </c>
      <c r="I27" s="37">
        <v>0.48936437235385521</v>
      </c>
      <c r="J27" s="37">
        <v>0.42581556500674456</v>
      </c>
      <c r="K27" s="99">
        <v>0.13800033392330135</v>
      </c>
      <c r="L27" s="39">
        <f t="shared" si="5"/>
        <v>-10.251023288099532</v>
      </c>
      <c r="M27" s="39">
        <f t="shared" si="6"/>
        <v>394.88138126433842</v>
      </c>
      <c r="N27" s="39">
        <f t="shared" si="7"/>
        <v>703.57382947806218</v>
      </c>
      <c r="O27" s="40">
        <f t="shared" si="8"/>
        <v>508.02867642867204</v>
      </c>
      <c r="P27" s="40"/>
      <c r="Q27" s="40"/>
      <c r="R27" s="40"/>
      <c r="S27" s="40"/>
      <c r="T27" s="40"/>
      <c r="U27" s="141">
        <f t="shared" si="9"/>
        <v>0</v>
      </c>
      <c r="V27" s="107">
        <f t="shared" si="9"/>
        <v>1</v>
      </c>
      <c r="W27" s="107">
        <f t="shared" si="9"/>
        <v>1</v>
      </c>
      <c r="X27" s="107">
        <f t="shared" si="9"/>
        <v>1</v>
      </c>
    </row>
    <row r="28" spans="2:24" ht="15.75" hidden="1" outlineLevel="1" thickBot="1" x14ac:dyDescent="0.3">
      <c r="B28" s="52"/>
      <c r="C28" s="53" t="s">
        <v>170</v>
      </c>
      <c r="D28" s="53"/>
      <c r="E28" s="54">
        <v>1.5862962050187379</v>
      </c>
      <c r="F28" s="55" t="s">
        <v>121</v>
      </c>
      <c r="G28" s="53">
        <v>3787.8698028872209</v>
      </c>
      <c r="H28" s="102">
        <v>-3.3008922659526152E-2</v>
      </c>
      <c r="I28" s="54">
        <v>0.48936437235385521</v>
      </c>
      <c r="J28" s="54">
        <v>0.42581556500674456</v>
      </c>
      <c r="K28" s="103">
        <v>0.13800033392330135</v>
      </c>
      <c r="L28" s="56">
        <f t="shared" si="5"/>
        <v>-10.251023288099532</v>
      </c>
      <c r="M28" s="56">
        <f t="shared" si="6"/>
        <v>394.88138126433842</v>
      </c>
      <c r="N28" s="56">
        <f t="shared" si="7"/>
        <v>703.57382947806218</v>
      </c>
      <c r="O28" s="57">
        <f t="shared" si="8"/>
        <v>508.02867642867204</v>
      </c>
      <c r="P28" s="57"/>
      <c r="Q28" s="57"/>
      <c r="R28" s="57"/>
      <c r="S28" s="57"/>
      <c r="T28" s="57"/>
      <c r="U28" s="142">
        <f t="shared" si="9"/>
        <v>0</v>
      </c>
      <c r="V28" s="109">
        <f t="shared" si="9"/>
        <v>1</v>
      </c>
      <c r="W28" s="109">
        <f t="shared" si="9"/>
        <v>1</v>
      </c>
      <c r="X28" s="109">
        <f t="shared" si="9"/>
        <v>1</v>
      </c>
    </row>
    <row r="29" spans="2:24" ht="15.75" hidden="1" collapsed="1" thickBot="1" x14ac:dyDescent="0.3">
      <c r="B29" s="58" t="s">
        <v>212</v>
      </c>
      <c r="C29" s="59">
        <v>8</v>
      </c>
      <c r="D29" s="67">
        <v>42174</v>
      </c>
      <c r="E29" s="67">
        <v>42536</v>
      </c>
      <c r="F29" s="60" t="s">
        <v>121</v>
      </c>
      <c r="G29" s="71">
        <f>AVERAGE(G21:G28)</f>
        <v>5226.0836361468937</v>
      </c>
      <c r="H29" s="104">
        <f ca="1">((L29/AmountInvested)+1)^(1/Frac10day)-1</f>
        <v>-3.3008922659525819E-2</v>
      </c>
      <c r="I29" s="66">
        <f ca="1">((M29/AmountInvested)+1)^(1/Frac25day)-1</f>
        <v>0.48936437235385521</v>
      </c>
      <c r="J29" s="66">
        <f ca="1">((N29/AmountInvested)+1)^(1/Frac50day)-1</f>
        <v>0.42581556500674456</v>
      </c>
      <c r="K29" s="105">
        <f ca="1">((O29/AmountInvested)+1)^(1/Frac99day)-1</f>
        <v>0.12516890535563752</v>
      </c>
      <c r="L29" s="61">
        <f ca="1">AVERAGE(OFFSET(L21,,,IncludeRanks))</f>
        <v>-10.251023288099532</v>
      </c>
      <c r="M29" s="61">
        <f ca="1">AVERAGE(OFFSET(M21,,,IncludeRanks))</f>
        <v>394.88138126433842</v>
      </c>
      <c r="N29" s="61">
        <f ca="1">AVERAGE(OFFSET(N21,,,IncludeRanks))</f>
        <v>703.57382947806218</v>
      </c>
      <c r="O29" s="62">
        <f ca="1">AVERAGE(OFFSET(O21,,,IncludeRanks))</f>
        <v>462.45155311583039</v>
      </c>
      <c r="P29" s="62">
        <v>-12</v>
      </c>
      <c r="Q29" s="62">
        <v>395</v>
      </c>
      <c r="R29" s="62">
        <v>704</v>
      </c>
      <c r="S29" s="62">
        <v>744</v>
      </c>
      <c r="T29" s="62"/>
      <c r="U29" s="143">
        <f ca="1">SUM(OFFSET(U21,,,IncludeRanks))/IncludeRanks</f>
        <v>0</v>
      </c>
      <c r="V29" s="143">
        <f ca="1">SUM(OFFSET(V21,,,IncludeRanks))/IncludeRanks</f>
        <v>1</v>
      </c>
      <c r="W29" s="143">
        <f ca="1">SUM(OFFSET(W21,,,IncludeRanks))/IncludeRanks</f>
        <v>1</v>
      </c>
      <c r="X29" s="143">
        <f ca="1">SUM(OFFSET(X21,,,IncludeRanks))/IncludeRanks</f>
        <v>1</v>
      </c>
    </row>
    <row r="30" spans="2:24" ht="15.75" hidden="1" outlineLevel="1" thickBot="1" x14ac:dyDescent="0.3">
      <c r="B30" s="41"/>
      <c r="C30" s="42" t="s">
        <v>197</v>
      </c>
      <c r="D30" s="42" t="s">
        <v>198</v>
      </c>
      <c r="E30" s="43" t="s">
        <v>199</v>
      </c>
      <c r="F30" s="44" t="s">
        <v>200</v>
      </c>
      <c r="G30" s="42" t="s">
        <v>0</v>
      </c>
      <c r="H30" s="114" t="s">
        <v>393</v>
      </c>
      <c r="I30" s="115" t="s">
        <v>203</v>
      </c>
      <c r="J30" s="115" t="s">
        <v>204</v>
      </c>
      <c r="K30" s="116" t="s">
        <v>382</v>
      </c>
      <c r="L30" s="77"/>
      <c r="M30" s="42" t="s">
        <v>195</v>
      </c>
      <c r="N30" s="42" t="s">
        <v>196</v>
      </c>
      <c r="O30" s="45" t="s">
        <v>383</v>
      </c>
      <c r="P30" s="45"/>
      <c r="Q30" s="45"/>
      <c r="R30" s="45"/>
      <c r="S30" s="45"/>
      <c r="T30" s="45"/>
      <c r="U30" s="144"/>
      <c r="V30" s="144"/>
      <c r="W30" s="144"/>
      <c r="X30" s="144"/>
    </row>
    <row r="31" spans="2:24" ht="15.75" hidden="1" outlineLevel="1" thickBot="1" x14ac:dyDescent="0.3">
      <c r="B31" s="35"/>
      <c r="C31" s="36" t="s">
        <v>156</v>
      </c>
      <c r="D31" s="36">
        <v>1</v>
      </c>
      <c r="E31" s="37">
        <v>1.9550000000000001</v>
      </c>
      <c r="F31" s="38" t="s">
        <v>43</v>
      </c>
      <c r="G31" s="36">
        <v>2429.1999999999998</v>
      </c>
      <c r="H31" s="98">
        <v>1.4624469937603046</v>
      </c>
      <c r="I31" s="37">
        <v>-0.42031034555325131</v>
      </c>
      <c r="J31" s="37">
        <v>-0.7105370877639362</v>
      </c>
      <c r="K31" s="99">
        <v>-0.38318359251447276</v>
      </c>
      <c r="L31" s="39">
        <f t="shared" ref="L31:L38" si="10">AmountInvested*(1+H31)^(Frac10day)-AmountInvested</f>
        <v>279.17909257113206</v>
      </c>
      <c r="M31" s="39">
        <f t="shared" ref="M31:M38" si="11">AmountInvested*(1+I31)^(Frac25day)-AmountInvested</f>
        <v>-516.31009477574844</v>
      </c>
      <c r="N31" s="39">
        <f t="shared" ref="N31:N38" si="12">AmountInvested*(1+J31)^(Frac50day)-AmountInvested</f>
        <v>-2114.9343957463825</v>
      </c>
      <c r="O31" s="40">
        <f t="shared" ref="O31:O38" si="13">AmountInvested*(1+K31)^(Frac99day)-AmountInvested</f>
        <v>-1690.7893630370017</v>
      </c>
      <c r="P31" s="40"/>
      <c r="Q31" s="40"/>
      <c r="R31" s="40"/>
      <c r="S31" s="40"/>
      <c r="T31" s="40"/>
      <c r="U31" s="139">
        <f t="shared" ref="U31:X38" si="14">IF(L31&gt;0, 1, 0)</f>
        <v>1</v>
      </c>
      <c r="V31" s="107">
        <f t="shared" si="14"/>
        <v>0</v>
      </c>
      <c r="W31" s="107">
        <f t="shared" si="14"/>
        <v>0</v>
      </c>
      <c r="X31" s="107">
        <f t="shared" si="14"/>
        <v>0</v>
      </c>
    </row>
    <row r="32" spans="2:24" ht="15.75" hidden="1" outlineLevel="1" thickBot="1" x14ac:dyDescent="0.3">
      <c r="B32" s="46"/>
      <c r="C32" s="47" t="s">
        <v>10</v>
      </c>
      <c r="D32" s="47">
        <v>2</v>
      </c>
      <c r="E32" s="48">
        <v>1.5740000000000001</v>
      </c>
      <c r="F32" s="49" t="s">
        <v>43</v>
      </c>
      <c r="G32" s="47">
        <v>1011.9</v>
      </c>
      <c r="H32" s="100">
        <v>1.4624469937603046</v>
      </c>
      <c r="I32" s="48">
        <v>-0.42031034555325131</v>
      </c>
      <c r="J32" s="48">
        <v>-0.7105370877639362</v>
      </c>
      <c r="K32" s="101">
        <v>-0.38318359251447276</v>
      </c>
      <c r="L32" s="50">
        <f t="shared" si="10"/>
        <v>279.17909257113206</v>
      </c>
      <c r="M32" s="50">
        <f t="shared" si="11"/>
        <v>-516.31009477574844</v>
      </c>
      <c r="N32" s="50">
        <f t="shared" si="12"/>
        <v>-2114.9343957463825</v>
      </c>
      <c r="O32" s="51">
        <f t="shared" si="13"/>
        <v>-1690.7893630370017</v>
      </c>
      <c r="P32" s="51"/>
      <c r="Q32" s="51"/>
      <c r="R32" s="51"/>
      <c r="S32" s="51"/>
      <c r="T32" s="51"/>
      <c r="U32" s="140">
        <f t="shared" si="14"/>
        <v>1</v>
      </c>
      <c r="V32" s="108">
        <f t="shared" si="14"/>
        <v>0</v>
      </c>
      <c r="W32" s="108">
        <f t="shared" si="14"/>
        <v>0</v>
      </c>
      <c r="X32" s="108">
        <f t="shared" si="14"/>
        <v>0</v>
      </c>
    </row>
    <row r="33" spans="2:24" ht="15.75" hidden="1" outlineLevel="1" thickBot="1" x14ac:dyDescent="0.3">
      <c r="B33" s="35"/>
      <c r="C33" s="36" t="s">
        <v>157</v>
      </c>
      <c r="D33" s="36">
        <v>3</v>
      </c>
      <c r="E33" s="37">
        <v>1.506</v>
      </c>
      <c r="F33" s="38" t="s">
        <v>43</v>
      </c>
      <c r="G33" s="36">
        <v>651.6</v>
      </c>
      <c r="H33" s="98">
        <v>-0.35387807562366258</v>
      </c>
      <c r="I33" s="37">
        <v>7.1210307670097617E-3</v>
      </c>
      <c r="J33" s="37">
        <v>-0.57892790218974632</v>
      </c>
      <c r="K33" s="99">
        <v>-0.26657343027445546</v>
      </c>
      <c r="L33" s="39">
        <f t="shared" si="10"/>
        <v>-132.57001551097164</v>
      </c>
      <c r="M33" s="39">
        <f t="shared" si="11"/>
        <v>6.9010706558128732</v>
      </c>
      <c r="N33" s="39">
        <f t="shared" si="12"/>
        <v>-1527.693560840904</v>
      </c>
      <c r="O33" s="40">
        <f t="shared" si="13"/>
        <v>-1120.5368012591734</v>
      </c>
      <c r="P33" s="40"/>
      <c r="Q33" s="40"/>
      <c r="R33" s="40"/>
      <c r="S33" s="40"/>
      <c r="T33" s="40"/>
      <c r="U33" s="141">
        <f t="shared" si="14"/>
        <v>0</v>
      </c>
      <c r="V33" s="107">
        <f t="shared" si="14"/>
        <v>1</v>
      </c>
      <c r="W33" s="107">
        <f t="shared" si="14"/>
        <v>0</v>
      </c>
      <c r="X33" s="107">
        <f t="shared" si="14"/>
        <v>0</v>
      </c>
    </row>
    <row r="34" spans="2:24" ht="15.75" hidden="1" outlineLevel="1" thickBot="1" x14ac:dyDescent="0.3">
      <c r="B34" s="46"/>
      <c r="C34" s="47" t="s">
        <v>158</v>
      </c>
      <c r="D34" s="47">
        <v>4</v>
      </c>
      <c r="E34" s="48">
        <v>1.044</v>
      </c>
      <c r="F34" s="49" t="s">
        <v>43</v>
      </c>
      <c r="G34" s="47">
        <v>487.7</v>
      </c>
      <c r="H34" s="100">
        <v>5.4444604667511793</v>
      </c>
      <c r="I34" s="48">
        <v>-0.23153162998136556</v>
      </c>
      <c r="J34" s="48">
        <v>-0.68542348306945799</v>
      </c>
      <c r="K34" s="101">
        <v>-0.3511111438384007</v>
      </c>
      <c r="L34" s="50">
        <f t="shared" si="10"/>
        <v>585.8355993635796</v>
      </c>
      <c r="M34" s="50">
        <f t="shared" si="11"/>
        <v>-252.79039588642991</v>
      </c>
      <c r="N34" s="50">
        <f t="shared" si="12"/>
        <v>-1988.1857086872242</v>
      </c>
      <c r="O34" s="51">
        <f t="shared" si="13"/>
        <v>-1527.7527593915784</v>
      </c>
      <c r="P34" s="51"/>
      <c r="Q34" s="51"/>
      <c r="R34" s="51"/>
      <c r="S34" s="51"/>
      <c r="T34" s="51"/>
      <c r="U34" s="140">
        <f t="shared" si="14"/>
        <v>1</v>
      </c>
      <c r="V34" s="108">
        <f t="shared" si="14"/>
        <v>0</v>
      </c>
      <c r="W34" s="108">
        <f t="shared" si="14"/>
        <v>0</v>
      </c>
      <c r="X34" s="108">
        <f t="shared" si="14"/>
        <v>0</v>
      </c>
    </row>
    <row r="35" spans="2:24" ht="15.75" hidden="1" outlineLevel="1" thickBot="1" x14ac:dyDescent="0.3">
      <c r="B35" s="35"/>
      <c r="C35" s="36" t="s">
        <v>159</v>
      </c>
      <c r="D35" s="36">
        <v>5</v>
      </c>
      <c r="E35" s="37">
        <v>1.103</v>
      </c>
      <c r="F35" s="38" t="s">
        <v>121</v>
      </c>
      <c r="G35" s="36">
        <v>791.3</v>
      </c>
      <c r="H35" s="98">
        <v>5.1713013807493979</v>
      </c>
      <c r="I35" s="37">
        <v>4.4951205360406172</v>
      </c>
      <c r="J35" s="37">
        <v>8.4812335500631608E-2</v>
      </c>
      <c r="K35" s="99">
        <v>0.16231692914958473</v>
      </c>
      <c r="L35" s="39">
        <f t="shared" si="10"/>
        <v>571.8355993635796</v>
      </c>
      <c r="M35" s="39">
        <f t="shared" si="11"/>
        <v>1801.6363952022348</v>
      </c>
      <c r="N35" s="39">
        <f t="shared" si="12"/>
        <v>157.25372669578246</v>
      </c>
      <c r="O35" s="40">
        <f t="shared" si="13"/>
        <v>593.53931318219111</v>
      </c>
      <c r="P35" s="40"/>
      <c r="Q35" s="40"/>
      <c r="R35" s="40"/>
      <c r="S35" s="40"/>
      <c r="T35" s="40"/>
      <c r="U35" s="141">
        <f t="shared" si="14"/>
        <v>1</v>
      </c>
      <c r="V35" s="107">
        <f t="shared" si="14"/>
        <v>1</v>
      </c>
      <c r="W35" s="107">
        <f t="shared" si="14"/>
        <v>1</v>
      </c>
      <c r="X35" s="107">
        <f t="shared" si="14"/>
        <v>1</v>
      </c>
    </row>
    <row r="36" spans="2:24" ht="15.75" hidden="1" outlineLevel="1" thickBot="1" x14ac:dyDescent="0.3">
      <c r="B36" s="46"/>
      <c r="C36" s="47" t="s">
        <v>160</v>
      </c>
      <c r="D36" s="47">
        <v>6</v>
      </c>
      <c r="E36" s="48">
        <v>0.97299999999999998</v>
      </c>
      <c r="F36" s="49" t="s">
        <v>43</v>
      </c>
      <c r="G36" s="47">
        <v>433.6</v>
      </c>
      <c r="H36" s="100">
        <v>5.4444604667511793</v>
      </c>
      <c r="I36" s="48">
        <v>-0.26012761745981217</v>
      </c>
      <c r="J36" s="48">
        <v>-0.69249685643413306</v>
      </c>
      <c r="K36" s="101">
        <v>-0.35810437519971072</v>
      </c>
      <c r="L36" s="50">
        <f t="shared" si="10"/>
        <v>585.8355993635796</v>
      </c>
      <c r="M36" s="50">
        <f t="shared" si="11"/>
        <v>-288.66054475240526</v>
      </c>
      <c r="N36" s="50">
        <f t="shared" si="12"/>
        <v>-2023.032322393482</v>
      </c>
      <c r="O36" s="51">
        <f t="shared" si="13"/>
        <v>-1562.8709361871261</v>
      </c>
      <c r="P36" s="51"/>
      <c r="Q36" s="51"/>
      <c r="R36" s="51"/>
      <c r="S36" s="51"/>
      <c r="T36" s="51"/>
      <c r="U36" s="140">
        <f t="shared" si="14"/>
        <v>1</v>
      </c>
      <c r="V36" s="108">
        <f t="shared" si="14"/>
        <v>0</v>
      </c>
      <c r="W36" s="108">
        <f t="shared" si="14"/>
        <v>0</v>
      </c>
      <c r="X36" s="108">
        <f t="shared" si="14"/>
        <v>0</v>
      </c>
    </row>
    <row r="37" spans="2:24" ht="15.75" hidden="1" outlineLevel="1" thickBot="1" x14ac:dyDescent="0.3">
      <c r="B37" s="35"/>
      <c r="C37" s="36" t="s">
        <v>161</v>
      </c>
      <c r="D37" s="36">
        <v>7</v>
      </c>
      <c r="E37" s="37">
        <v>0.96599999999999997</v>
      </c>
      <c r="F37" s="38" t="s">
        <v>43</v>
      </c>
      <c r="G37" s="36">
        <v>363</v>
      </c>
      <c r="H37" s="98">
        <v>5.4444604667511793</v>
      </c>
      <c r="I37" s="37">
        <v>-0.37655054197409388</v>
      </c>
      <c r="J37" s="37">
        <v>-0.72339924113681464</v>
      </c>
      <c r="K37" s="99">
        <v>-0.38943462602732126</v>
      </c>
      <c r="L37" s="39">
        <f t="shared" si="10"/>
        <v>585.8355993635796</v>
      </c>
      <c r="M37" s="39">
        <f t="shared" si="11"/>
        <v>-448.97192428969538</v>
      </c>
      <c r="N37" s="39">
        <f t="shared" si="12"/>
        <v>-2183.3278786376632</v>
      </c>
      <c r="O37" s="40">
        <f t="shared" si="13"/>
        <v>-1723.170690647974</v>
      </c>
      <c r="P37" s="40"/>
      <c r="Q37" s="40"/>
      <c r="R37" s="40"/>
      <c r="S37" s="40"/>
      <c r="T37" s="40"/>
      <c r="U37" s="141">
        <f t="shared" si="14"/>
        <v>1</v>
      </c>
      <c r="V37" s="107">
        <f t="shared" si="14"/>
        <v>0</v>
      </c>
      <c r="W37" s="107">
        <f t="shared" si="14"/>
        <v>0</v>
      </c>
      <c r="X37" s="107">
        <f t="shared" si="14"/>
        <v>0</v>
      </c>
    </row>
    <row r="38" spans="2:24" ht="15.75" hidden="1" outlineLevel="1" thickBot="1" x14ac:dyDescent="0.3">
      <c r="B38" s="52"/>
      <c r="C38" s="53" t="s">
        <v>162</v>
      </c>
      <c r="D38" s="53">
        <v>8</v>
      </c>
      <c r="E38" s="54">
        <v>1.1279999999999999</v>
      </c>
      <c r="F38" s="55" t="s">
        <v>43</v>
      </c>
      <c r="G38" s="53">
        <v>560.6</v>
      </c>
      <c r="H38" s="102">
        <v>1.2281794456862012</v>
      </c>
      <c r="I38" s="54">
        <v>-0.18698544333492306</v>
      </c>
      <c r="J38" s="54">
        <v>-0.65635595225912835</v>
      </c>
      <c r="K38" s="103">
        <v>-0.32793099471191745</v>
      </c>
      <c r="L38" s="56">
        <f t="shared" si="10"/>
        <v>247.82759830912255</v>
      </c>
      <c r="M38" s="56">
        <f t="shared" si="11"/>
        <v>-199.24440804491678</v>
      </c>
      <c r="N38" s="56">
        <f t="shared" si="12"/>
        <v>-1851.3150908434382</v>
      </c>
      <c r="O38" s="57">
        <f t="shared" si="13"/>
        <v>-1412.989729863797</v>
      </c>
      <c r="P38" s="57"/>
      <c r="Q38" s="57"/>
      <c r="R38" s="57"/>
      <c r="S38" s="57"/>
      <c r="T38" s="57"/>
      <c r="U38" s="142">
        <f t="shared" si="14"/>
        <v>1</v>
      </c>
      <c r="V38" s="109">
        <f t="shared" si="14"/>
        <v>0</v>
      </c>
      <c r="W38" s="109">
        <f t="shared" si="14"/>
        <v>0</v>
      </c>
      <c r="X38" s="109">
        <f t="shared" si="14"/>
        <v>0</v>
      </c>
    </row>
    <row r="39" spans="2:24" ht="15.75" collapsed="1" thickBot="1" x14ac:dyDescent="0.3">
      <c r="B39" s="58" t="s">
        <v>206</v>
      </c>
      <c r="C39" s="59">
        <v>7</v>
      </c>
      <c r="D39" s="67">
        <v>42170</v>
      </c>
      <c r="E39" s="67">
        <v>42530</v>
      </c>
      <c r="F39" s="60" t="s">
        <v>43</v>
      </c>
      <c r="G39" s="71">
        <f>AVERAGE(G31:G38)</f>
        <v>841.11250000000007</v>
      </c>
      <c r="H39" s="104">
        <f ca="1">((L39/AmountInvested)+1)^(1/Frac10day)-1</f>
        <v>1.4624469937603046</v>
      </c>
      <c r="I39" s="66">
        <f ca="1">((M39/AmountInvested)+1)^(1/Frac25day)-1</f>
        <v>-0.42031034555325131</v>
      </c>
      <c r="J39" s="66">
        <f ca="1">((N39/AmountInvested)+1)^(1/Frac50day)-1</f>
        <v>-0.7105370877639362</v>
      </c>
      <c r="K39" s="105">
        <f ca="1">((O39/AmountInvested)+1)^(1/Frac99day)-1</f>
        <v>-0.38318359251447276</v>
      </c>
      <c r="L39" s="61">
        <f ca="1">AVERAGE(OFFSET(L31,,,IncludeRanks))</f>
        <v>279.17909257113206</v>
      </c>
      <c r="M39" s="61">
        <f ca="1">AVERAGE(OFFSET(M31,,,IncludeRanks))</f>
        <v>-516.31009477574844</v>
      </c>
      <c r="N39" s="61">
        <f ca="1">AVERAGE(OFFSET(N31,,,IncludeRanks))</f>
        <v>-2114.9343957463825</v>
      </c>
      <c r="O39" s="62">
        <f ca="1">AVERAGE(OFFSET(O31,,,IncludeRanks))</f>
        <v>-1690.7893630370017</v>
      </c>
      <c r="P39" s="62">
        <v>-586</v>
      </c>
      <c r="Q39" s="62">
        <v>642</v>
      </c>
      <c r="R39" s="62">
        <v>2069</v>
      </c>
      <c r="S39" s="62">
        <v>1680</v>
      </c>
      <c r="T39" s="62"/>
      <c r="U39" s="143">
        <f ca="1">SUM(OFFSET(U31,,,IncludeRanks))/IncludeRanks</f>
        <v>1</v>
      </c>
      <c r="V39" s="143">
        <f ca="1">SUM(OFFSET(V31,,,IncludeRanks))/IncludeRanks</f>
        <v>0</v>
      </c>
      <c r="W39" s="143">
        <f ca="1">SUM(OFFSET(W31,,,IncludeRanks))/IncludeRanks</f>
        <v>0</v>
      </c>
      <c r="X39" s="143">
        <f ca="1">SUM(OFFSET(X31,,,IncludeRanks))/IncludeRanks</f>
        <v>0</v>
      </c>
    </row>
    <row r="40" spans="2:24" ht="15.75" hidden="1" outlineLevel="1" thickBot="1" x14ac:dyDescent="0.3">
      <c r="B40" s="41"/>
      <c r="C40" s="42" t="s">
        <v>197</v>
      </c>
      <c r="D40" s="42" t="s">
        <v>198</v>
      </c>
      <c r="E40" s="43" t="s">
        <v>199</v>
      </c>
      <c r="F40" s="44" t="s">
        <v>200</v>
      </c>
      <c r="G40" s="42" t="s">
        <v>0</v>
      </c>
      <c r="H40" s="114" t="s">
        <v>393</v>
      </c>
      <c r="I40" s="115" t="s">
        <v>203</v>
      </c>
      <c r="J40" s="115" t="s">
        <v>204</v>
      </c>
      <c r="K40" s="116" t="s">
        <v>382</v>
      </c>
      <c r="L40" s="77"/>
      <c r="M40" s="42" t="s">
        <v>195</v>
      </c>
      <c r="N40" s="42" t="s">
        <v>196</v>
      </c>
      <c r="O40" s="45" t="s">
        <v>383</v>
      </c>
      <c r="P40" s="45"/>
      <c r="Q40" s="45"/>
      <c r="R40" s="45"/>
      <c r="S40" s="45"/>
      <c r="T40" s="45"/>
      <c r="U40" s="144"/>
      <c r="V40" s="144"/>
      <c r="W40" s="144"/>
      <c r="X40" s="144"/>
    </row>
    <row r="41" spans="2:24" ht="15.75" hidden="1" outlineLevel="1" thickBot="1" x14ac:dyDescent="0.3">
      <c r="B41" s="35"/>
      <c r="C41" s="36" t="s">
        <v>184</v>
      </c>
      <c r="D41" s="36">
        <v>1</v>
      </c>
      <c r="E41" s="37">
        <v>0.871</v>
      </c>
      <c r="F41" s="38" t="s">
        <v>43</v>
      </c>
      <c r="G41" s="36">
        <v>555.29999999999995</v>
      </c>
      <c r="H41" s="98">
        <v>13.193087319820842</v>
      </c>
      <c r="I41" s="37">
        <v>3.6733460961464841</v>
      </c>
      <c r="J41" s="37">
        <v>1.609058698757952</v>
      </c>
      <c r="K41" s="99">
        <v>0.51995867628696102</v>
      </c>
      <c r="L41" s="39">
        <f t="shared" ref="L41:L48" si="15">AmountInvested*(1+H41)^(Frac10day)-AmountInvested</f>
        <v>844.32061068702569</v>
      </c>
      <c r="M41" s="39">
        <f t="shared" ref="M41:M48" si="16">AmountInvested*(1+I41)^(Frac25day)-AmountInvested</f>
        <v>1617.2334557653339</v>
      </c>
      <c r="N41" s="39">
        <f t="shared" ref="N41:N48" si="17">AmountInvested*(1+J41)^(Frac50day)-AmountInvested</f>
        <v>2017.8304124567567</v>
      </c>
      <c r="O41" s="40">
        <f t="shared" ref="O41:O48" si="18">AmountInvested*(1+K41)^(Frac99day)-AmountInvested</f>
        <v>1740.9214531626094</v>
      </c>
      <c r="P41" s="40"/>
      <c r="Q41" s="40"/>
      <c r="R41" s="40"/>
      <c r="S41" s="40"/>
      <c r="T41" s="40"/>
      <c r="U41" s="139">
        <f t="shared" ref="U41:X48" si="19">IF(L41&gt;0, 1, 0)</f>
        <v>1</v>
      </c>
      <c r="V41" s="107">
        <f t="shared" si="19"/>
        <v>1</v>
      </c>
      <c r="W41" s="107">
        <f t="shared" si="19"/>
        <v>1</v>
      </c>
      <c r="X41" s="107">
        <f t="shared" si="19"/>
        <v>1</v>
      </c>
    </row>
    <row r="42" spans="2:24" ht="15.75" hidden="1" outlineLevel="1" thickBot="1" x14ac:dyDescent="0.3">
      <c r="B42" s="46"/>
      <c r="C42" s="47" t="s">
        <v>185</v>
      </c>
      <c r="D42" s="47">
        <v>2</v>
      </c>
      <c r="E42" s="48">
        <v>0.94099999999999995</v>
      </c>
      <c r="F42" s="49" t="s">
        <v>43</v>
      </c>
      <c r="G42" s="47">
        <v>549</v>
      </c>
      <c r="H42" s="100">
        <v>13.193087319820842</v>
      </c>
      <c r="I42" s="48">
        <v>3.6733460961464841</v>
      </c>
      <c r="J42" s="48">
        <v>2.0393378466903198</v>
      </c>
      <c r="K42" s="101">
        <v>0.79292150725013033</v>
      </c>
      <c r="L42" s="39">
        <f t="shared" si="15"/>
        <v>844.32061068702569</v>
      </c>
      <c r="M42" s="50">
        <f t="shared" si="16"/>
        <v>1617.2334557653339</v>
      </c>
      <c r="N42" s="50">
        <f t="shared" si="17"/>
        <v>2374.6418253615684</v>
      </c>
      <c r="O42" s="51">
        <f t="shared" si="18"/>
        <v>2508.3057784003213</v>
      </c>
      <c r="P42" s="51"/>
      <c r="Q42" s="51"/>
      <c r="R42" s="51"/>
      <c r="S42" s="51"/>
      <c r="T42" s="51"/>
      <c r="U42" s="140">
        <f t="shared" si="19"/>
        <v>1</v>
      </c>
      <c r="V42" s="108">
        <f t="shared" si="19"/>
        <v>1</v>
      </c>
      <c r="W42" s="108">
        <f t="shared" si="19"/>
        <v>1</v>
      </c>
      <c r="X42" s="108">
        <f t="shared" si="19"/>
        <v>1</v>
      </c>
    </row>
    <row r="43" spans="2:24" ht="15.75" hidden="1" outlineLevel="1" thickBot="1" x14ac:dyDescent="0.3">
      <c r="B43" s="35"/>
      <c r="C43" s="36" t="s">
        <v>15</v>
      </c>
      <c r="D43" s="36">
        <v>3</v>
      </c>
      <c r="E43" s="37">
        <v>0.874</v>
      </c>
      <c r="F43" s="38" t="s">
        <v>43</v>
      </c>
      <c r="G43" s="36">
        <v>535.79999999999995</v>
      </c>
      <c r="H43" s="98">
        <v>13.193087319820842</v>
      </c>
      <c r="I43" s="37">
        <v>3.6733460961464841</v>
      </c>
      <c r="J43" s="37">
        <v>1.3511998871852775</v>
      </c>
      <c r="K43" s="99">
        <v>0.31959386478817042</v>
      </c>
      <c r="L43" s="39">
        <f t="shared" si="15"/>
        <v>844.32061068702569</v>
      </c>
      <c r="M43" s="39">
        <f t="shared" si="16"/>
        <v>1617.2334557653339</v>
      </c>
      <c r="N43" s="39">
        <f t="shared" si="17"/>
        <v>1780.5029087230287</v>
      </c>
      <c r="O43" s="40">
        <f t="shared" si="18"/>
        <v>1121.6385609319968</v>
      </c>
      <c r="P43" s="40"/>
      <c r="Q43" s="40"/>
      <c r="R43" s="40"/>
      <c r="S43" s="40"/>
      <c r="T43" s="40"/>
      <c r="U43" s="141">
        <f t="shared" si="19"/>
        <v>1</v>
      </c>
      <c r="V43" s="107">
        <f t="shared" si="19"/>
        <v>1</v>
      </c>
      <c r="W43" s="107">
        <f t="shared" si="19"/>
        <v>1</v>
      </c>
      <c r="X43" s="107">
        <f t="shared" si="19"/>
        <v>1</v>
      </c>
    </row>
    <row r="44" spans="2:24" ht="15.75" hidden="1" outlineLevel="1" thickBot="1" x14ac:dyDescent="0.3">
      <c r="B44" s="46"/>
      <c r="C44" s="47" t="s">
        <v>186</v>
      </c>
      <c r="D44" s="47">
        <v>4</v>
      </c>
      <c r="E44" s="48">
        <v>0.95099999999999996</v>
      </c>
      <c r="F44" s="49" t="s">
        <v>43</v>
      </c>
      <c r="G44" s="47">
        <v>471.8</v>
      </c>
      <c r="H44" s="100">
        <v>13.193087319820842</v>
      </c>
      <c r="I44" s="48">
        <v>2.3450850374774226</v>
      </c>
      <c r="J44" s="48">
        <v>1.3358383482798</v>
      </c>
      <c r="K44" s="101">
        <v>0.44296909439569521</v>
      </c>
      <c r="L44" s="39">
        <f t="shared" si="15"/>
        <v>844.32061068702569</v>
      </c>
      <c r="M44" s="50">
        <f t="shared" si="16"/>
        <v>1245.6361967828925</v>
      </c>
      <c r="N44" s="50">
        <f t="shared" si="17"/>
        <v>1765.7116404678582</v>
      </c>
      <c r="O44" s="51">
        <f t="shared" si="18"/>
        <v>1509.2898627019549</v>
      </c>
      <c r="P44" s="51"/>
      <c r="Q44" s="51"/>
      <c r="R44" s="51"/>
      <c r="S44" s="51"/>
      <c r="T44" s="51"/>
      <c r="U44" s="140">
        <f t="shared" si="19"/>
        <v>1</v>
      </c>
      <c r="V44" s="108">
        <f t="shared" si="19"/>
        <v>1</v>
      </c>
      <c r="W44" s="108">
        <f t="shared" si="19"/>
        <v>1</v>
      </c>
      <c r="X44" s="108">
        <f t="shared" si="19"/>
        <v>1</v>
      </c>
    </row>
    <row r="45" spans="2:24" ht="15.75" hidden="1" outlineLevel="1" thickBot="1" x14ac:dyDescent="0.3">
      <c r="B45" s="35"/>
      <c r="C45" s="36" t="s">
        <v>187</v>
      </c>
      <c r="D45" s="36">
        <v>5</v>
      </c>
      <c r="E45" s="37">
        <v>0.96199999999999997</v>
      </c>
      <c r="F45" s="38" t="s">
        <v>43</v>
      </c>
      <c r="G45" s="36">
        <v>442.8</v>
      </c>
      <c r="H45" s="98">
        <v>13.193087319820842</v>
      </c>
      <c r="I45" s="37">
        <v>3.6733460961464841</v>
      </c>
      <c r="J45" s="37">
        <v>1.4347524261573761</v>
      </c>
      <c r="K45" s="99">
        <v>0.47092109811976424</v>
      </c>
      <c r="L45" s="39">
        <f t="shared" si="15"/>
        <v>844.32061068702569</v>
      </c>
      <c r="M45" s="39">
        <f t="shared" si="16"/>
        <v>1617.2334557653339</v>
      </c>
      <c r="N45" s="39">
        <f t="shared" si="17"/>
        <v>1859.6126520557464</v>
      </c>
      <c r="O45" s="40">
        <f t="shared" si="18"/>
        <v>1594.2482396215401</v>
      </c>
      <c r="P45" s="40"/>
      <c r="Q45" s="40"/>
      <c r="R45" s="40"/>
      <c r="S45" s="40"/>
      <c r="T45" s="40"/>
      <c r="U45" s="141">
        <f t="shared" si="19"/>
        <v>1</v>
      </c>
      <c r="V45" s="107">
        <f t="shared" si="19"/>
        <v>1</v>
      </c>
      <c r="W45" s="107">
        <f t="shared" si="19"/>
        <v>1</v>
      </c>
      <c r="X45" s="107">
        <f t="shared" si="19"/>
        <v>1</v>
      </c>
    </row>
    <row r="46" spans="2:24" ht="15.75" hidden="1" outlineLevel="1" thickBot="1" x14ac:dyDescent="0.3">
      <c r="B46" s="46"/>
      <c r="C46" s="47" t="s">
        <v>188</v>
      </c>
      <c r="D46" s="47">
        <v>6</v>
      </c>
      <c r="E46" s="48">
        <v>0.93200000000000005</v>
      </c>
      <c r="F46" s="49" t="s">
        <v>43</v>
      </c>
      <c r="G46" s="47">
        <v>415.7</v>
      </c>
      <c r="H46" s="100">
        <v>13.193087319820842</v>
      </c>
      <c r="I46" s="48">
        <v>2.4943996466511122</v>
      </c>
      <c r="J46" s="48">
        <v>0.72196807697603482</v>
      </c>
      <c r="K46" s="101">
        <v>0.72064182008036504</v>
      </c>
      <c r="L46" s="39">
        <f t="shared" si="15"/>
        <v>844.32061068702569</v>
      </c>
      <c r="M46" s="50">
        <f t="shared" si="16"/>
        <v>1293.4826505867932</v>
      </c>
      <c r="N46" s="50">
        <f t="shared" si="17"/>
        <v>1097.8319297537837</v>
      </c>
      <c r="O46" s="51">
        <f t="shared" si="18"/>
        <v>2312.5502260054964</v>
      </c>
      <c r="P46" s="51"/>
      <c r="Q46" s="51"/>
      <c r="R46" s="51"/>
      <c r="S46" s="51"/>
      <c r="T46" s="51"/>
      <c r="U46" s="140">
        <f t="shared" si="19"/>
        <v>1</v>
      </c>
      <c r="V46" s="108">
        <f t="shared" si="19"/>
        <v>1</v>
      </c>
      <c r="W46" s="108">
        <f t="shared" si="19"/>
        <v>1</v>
      </c>
      <c r="X46" s="108">
        <f t="shared" si="19"/>
        <v>1</v>
      </c>
    </row>
    <row r="47" spans="2:24" ht="15.75" hidden="1" outlineLevel="1" thickBot="1" x14ac:dyDescent="0.3">
      <c r="B47" s="35"/>
      <c r="C47" s="36" t="s">
        <v>17</v>
      </c>
      <c r="D47" s="36">
        <v>7</v>
      </c>
      <c r="E47" s="37">
        <v>0.84199999999999997</v>
      </c>
      <c r="F47" s="38" t="s">
        <v>43</v>
      </c>
      <c r="G47" s="36">
        <v>396.7</v>
      </c>
      <c r="H47" s="98">
        <v>13.193087319820842</v>
      </c>
      <c r="I47" s="37">
        <v>3.6733460961464841</v>
      </c>
      <c r="J47" s="37">
        <v>2.0393378466903198</v>
      </c>
      <c r="K47" s="99">
        <v>0.83698649180760665</v>
      </c>
      <c r="L47" s="39">
        <f t="shared" si="15"/>
        <v>844.32061068702569</v>
      </c>
      <c r="M47" s="39">
        <f t="shared" si="16"/>
        <v>1617.2334557653339</v>
      </c>
      <c r="N47" s="39">
        <f t="shared" si="17"/>
        <v>2374.6418253615684</v>
      </c>
      <c r="O47" s="40">
        <f t="shared" si="18"/>
        <v>2625.2683860573106</v>
      </c>
      <c r="P47" s="40"/>
      <c r="Q47" s="40"/>
      <c r="R47" s="40"/>
      <c r="S47" s="40"/>
      <c r="T47" s="40"/>
      <c r="U47" s="141">
        <f t="shared" si="19"/>
        <v>1</v>
      </c>
      <c r="V47" s="107">
        <f t="shared" si="19"/>
        <v>1</v>
      </c>
      <c r="W47" s="107">
        <f t="shared" si="19"/>
        <v>1</v>
      </c>
      <c r="X47" s="107">
        <f t="shared" si="19"/>
        <v>1</v>
      </c>
    </row>
    <row r="48" spans="2:24" ht="15.75" hidden="1" outlineLevel="1" thickBot="1" x14ac:dyDescent="0.3">
      <c r="B48" s="52"/>
      <c r="C48" s="53" t="s">
        <v>16</v>
      </c>
      <c r="D48" s="53">
        <v>8</v>
      </c>
      <c r="E48" s="54">
        <v>0.92</v>
      </c>
      <c r="F48" s="55" t="s">
        <v>43</v>
      </c>
      <c r="G48" s="53">
        <v>365.3</v>
      </c>
      <c r="H48" s="102">
        <v>13.193087319820842</v>
      </c>
      <c r="I48" s="54">
        <v>3.6733460961464841</v>
      </c>
      <c r="J48" s="54">
        <v>1.4347524261573761</v>
      </c>
      <c r="K48" s="103">
        <v>0.427896356016505</v>
      </c>
      <c r="L48" s="39">
        <f t="shared" si="15"/>
        <v>844.32061068702569</v>
      </c>
      <c r="M48" s="56">
        <f t="shared" si="16"/>
        <v>1617.2334557653339</v>
      </c>
      <c r="N48" s="56">
        <f t="shared" si="17"/>
        <v>1859.6126520557464</v>
      </c>
      <c r="O48" s="57">
        <f t="shared" si="18"/>
        <v>1463.0555241016336</v>
      </c>
      <c r="P48" s="57"/>
      <c r="Q48" s="57"/>
      <c r="R48" s="57"/>
      <c r="S48" s="57"/>
      <c r="T48" s="57"/>
      <c r="U48" s="142">
        <f t="shared" si="19"/>
        <v>1</v>
      </c>
      <c r="V48" s="109">
        <f t="shared" si="19"/>
        <v>1</v>
      </c>
      <c r="W48" s="109">
        <f t="shared" si="19"/>
        <v>1</v>
      </c>
      <c r="X48" s="109">
        <f t="shared" si="19"/>
        <v>1</v>
      </c>
    </row>
    <row r="49" spans="2:24" ht="15.75" collapsed="1" thickBot="1" x14ac:dyDescent="0.3">
      <c r="B49" s="58" t="s">
        <v>207</v>
      </c>
      <c r="C49" s="59">
        <v>8</v>
      </c>
      <c r="D49" s="67">
        <v>42170</v>
      </c>
      <c r="E49" s="67">
        <v>42530</v>
      </c>
      <c r="F49" s="60" t="s">
        <v>43</v>
      </c>
      <c r="G49" s="71">
        <f>AVERAGE(G41:G48)</f>
        <v>466.55</v>
      </c>
      <c r="H49" s="104">
        <f ca="1">((L49/AmountInvested)+1)^(1/Frac10day)-1</f>
        <v>13.193087319820842</v>
      </c>
      <c r="I49" s="66">
        <f ca="1">((M49/AmountInvested)+1)^(1/Frac25day)-1</f>
        <v>3.6733460961464841</v>
      </c>
      <c r="J49" s="66">
        <f ca="1">((N49/AmountInvested)+1)^(1/Frac50day)-1</f>
        <v>1.609058698757952</v>
      </c>
      <c r="K49" s="105">
        <f ca="1">((O49/AmountInvested)+1)^(1/Frac99day)-1</f>
        <v>0.51995867628696102</v>
      </c>
      <c r="L49" s="61">
        <f ca="1">AVERAGE(OFFSET(L41,,,IncludeRanks))</f>
        <v>844.32061068702569</v>
      </c>
      <c r="M49" s="61">
        <f ca="1">AVERAGE(OFFSET(M41,,,IncludeRanks))</f>
        <v>1617.2334557653339</v>
      </c>
      <c r="N49" s="61">
        <f ca="1">AVERAGE(OFFSET(N41,,,IncludeRanks))</f>
        <v>2017.8304124567567</v>
      </c>
      <c r="O49" s="62">
        <f ca="1">AVERAGE(OFFSET(O41,,,IncludeRanks))</f>
        <v>1740.9214531626094</v>
      </c>
      <c r="P49" s="62">
        <v>-844</v>
      </c>
      <c r="Q49" s="62">
        <v>222</v>
      </c>
      <c r="R49" s="62">
        <v>889</v>
      </c>
      <c r="S49" s="62">
        <v>1469</v>
      </c>
      <c r="T49" s="62"/>
      <c r="U49" s="143">
        <f ca="1">SUM(OFFSET(U41,,,IncludeRanks))/IncludeRanks</f>
        <v>1</v>
      </c>
      <c r="V49" s="143">
        <f ca="1">SUM(OFFSET(V41,,,IncludeRanks))/IncludeRanks</f>
        <v>1</v>
      </c>
      <c r="W49" s="143">
        <f ca="1">SUM(OFFSET(W41,,,IncludeRanks))/IncludeRanks</f>
        <v>1</v>
      </c>
      <c r="X49" s="143">
        <f ca="1">SUM(OFFSET(X41,,,IncludeRanks))/IncludeRanks</f>
        <v>1</v>
      </c>
    </row>
    <row r="50" spans="2:24" ht="15.75" hidden="1" outlineLevel="1" thickBot="1" x14ac:dyDescent="0.3">
      <c r="B50" s="41"/>
      <c r="C50" s="42" t="s">
        <v>197</v>
      </c>
      <c r="D50" s="42" t="s">
        <v>198</v>
      </c>
      <c r="E50" s="43" t="s">
        <v>199</v>
      </c>
      <c r="F50" s="44" t="s">
        <v>200</v>
      </c>
      <c r="G50" s="42" t="s">
        <v>0</v>
      </c>
      <c r="H50" s="114" t="s">
        <v>393</v>
      </c>
      <c r="I50" s="115" t="s">
        <v>203</v>
      </c>
      <c r="J50" s="115" t="s">
        <v>204</v>
      </c>
      <c r="K50" s="116" t="s">
        <v>382</v>
      </c>
      <c r="L50" s="78" t="s">
        <v>371</v>
      </c>
      <c r="M50" s="42" t="s">
        <v>195</v>
      </c>
      <c r="N50" s="42" t="s">
        <v>196</v>
      </c>
      <c r="O50" s="45" t="s">
        <v>383</v>
      </c>
      <c r="P50" s="45"/>
      <c r="Q50" s="45"/>
      <c r="R50" s="45"/>
      <c r="S50" s="45"/>
      <c r="T50" s="45"/>
      <c r="U50" s="144"/>
      <c r="V50" s="144"/>
      <c r="W50" s="144"/>
      <c r="X50" s="144"/>
    </row>
    <row r="51" spans="2:24" ht="15.75" hidden="1" outlineLevel="1" thickBot="1" x14ac:dyDescent="0.3">
      <c r="B51" s="35"/>
      <c r="C51" s="36" t="s">
        <v>26</v>
      </c>
      <c r="D51" s="36">
        <v>1</v>
      </c>
      <c r="E51" s="37">
        <v>0.51400000000000001</v>
      </c>
      <c r="F51" s="38" t="s">
        <v>43</v>
      </c>
      <c r="G51" s="36">
        <v>186.5</v>
      </c>
      <c r="H51" s="98">
        <v>-0.16355533736806382</v>
      </c>
      <c r="I51" s="37">
        <v>-0.4604917067950699</v>
      </c>
      <c r="J51" s="37">
        <v>-0.18823908804924327</v>
      </c>
      <c r="K51" s="99">
        <v>1.7480815588275966E-2</v>
      </c>
      <c r="L51" s="39">
        <f t="shared" ref="L51:L58" si="20">AmountInvested*(1+H51)^(Frac10day)-AmountInvested</f>
        <v>-54.422040816327353</v>
      </c>
      <c r="M51" s="39">
        <f t="shared" ref="M51:M58" si="21">AmountInvested*(1+I51)^(Frac25day)-AmountInvested</f>
        <v>-582.31278911564186</v>
      </c>
      <c r="N51" s="39">
        <f t="shared" ref="N51:N58" si="22">AmountInvested*(1+J51)^(Frac50day)-AmountInvested</f>
        <v>-391.83632653060522</v>
      </c>
      <c r="O51" s="40">
        <f t="shared" ref="O51:O58" si="23">AmountInvested*(1+K51)^(Frac99day)-AmountInvested</f>
        <v>66.651979735828718</v>
      </c>
      <c r="P51" s="40"/>
      <c r="Q51" s="40"/>
      <c r="R51" s="40"/>
      <c r="S51" s="40"/>
      <c r="T51" s="40"/>
      <c r="U51" s="139">
        <f t="shared" ref="U51:X58" si="24">IF(L51&gt;0, 1, 0)</f>
        <v>0</v>
      </c>
      <c r="V51" s="107">
        <f t="shared" si="24"/>
        <v>0</v>
      </c>
      <c r="W51" s="107">
        <f t="shared" si="24"/>
        <v>0</v>
      </c>
      <c r="X51" s="107">
        <f t="shared" si="24"/>
        <v>1</v>
      </c>
    </row>
    <row r="52" spans="2:24" ht="15.75" hidden="1" outlineLevel="1" thickBot="1" x14ac:dyDescent="0.3">
      <c r="B52" s="46"/>
      <c r="C52" s="47" t="s">
        <v>28</v>
      </c>
      <c r="D52" s="47">
        <v>2</v>
      </c>
      <c r="E52" s="48">
        <v>0.57199999999999995</v>
      </c>
      <c r="F52" s="49" t="s">
        <v>43</v>
      </c>
      <c r="G52" s="47">
        <v>176.6</v>
      </c>
      <c r="H52" s="100">
        <v>-0.16355533736806382</v>
      </c>
      <c r="I52" s="48">
        <v>-0.4604917067950699</v>
      </c>
      <c r="J52" s="48">
        <v>-0.18611764426082722</v>
      </c>
      <c r="K52" s="101">
        <v>5.7447227911810339E-2</v>
      </c>
      <c r="L52" s="50">
        <f t="shared" si="20"/>
        <v>-54.422040816327353</v>
      </c>
      <c r="M52" s="50">
        <f t="shared" si="21"/>
        <v>-582.31278911564186</v>
      </c>
      <c r="N52" s="50">
        <f t="shared" si="22"/>
        <v>-387.02868436858626</v>
      </c>
      <c r="O52" s="51">
        <f t="shared" si="23"/>
        <v>216.43013671537301</v>
      </c>
      <c r="P52" s="51"/>
      <c r="Q52" s="51"/>
      <c r="R52" s="51"/>
      <c r="S52" s="51"/>
      <c r="T52" s="51"/>
      <c r="U52" s="140">
        <f t="shared" si="24"/>
        <v>0</v>
      </c>
      <c r="V52" s="108">
        <f t="shared" si="24"/>
        <v>0</v>
      </c>
      <c r="W52" s="108">
        <f t="shared" si="24"/>
        <v>0</v>
      </c>
      <c r="X52" s="108">
        <f t="shared" si="24"/>
        <v>1</v>
      </c>
    </row>
    <row r="53" spans="2:24" ht="15.75" hidden="1" outlineLevel="1" thickBot="1" x14ac:dyDescent="0.3">
      <c r="B53" s="35"/>
      <c r="C53" s="36" t="s">
        <v>149</v>
      </c>
      <c r="D53" s="36">
        <v>3</v>
      </c>
      <c r="E53" s="37">
        <v>0.872</v>
      </c>
      <c r="F53" s="38" t="s">
        <v>43</v>
      </c>
      <c r="G53" s="36">
        <v>169.2</v>
      </c>
      <c r="H53" s="98">
        <v>-0.16355533736806382</v>
      </c>
      <c r="I53" s="37">
        <v>-0.4604917067950699</v>
      </c>
      <c r="J53" s="37">
        <v>-0.15392459444066342</v>
      </c>
      <c r="K53" s="99">
        <v>2.185729667268288E-2</v>
      </c>
      <c r="L53" s="39">
        <f t="shared" si="20"/>
        <v>-54.422040816327353</v>
      </c>
      <c r="M53" s="39">
        <f t="shared" si="21"/>
        <v>-582.31278911564186</v>
      </c>
      <c r="N53" s="39">
        <f t="shared" si="22"/>
        <v>-315.28737130461923</v>
      </c>
      <c r="O53" s="40">
        <f t="shared" si="23"/>
        <v>83.228197457987335</v>
      </c>
      <c r="P53" s="40"/>
      <c r="Q53" s="40"/>
      <c r="R53" s="40"/>
      <c r="S53" s="40"/>
      <c r="T53" s="40"/>
      <c r="U53" s="141">
        <f t="shared" si="24"/>
        <v>0</v>
      </c>
      <c r="V53" s="107">
        <f t="shared" si="24"/>
        <v>0</v>
      </c>
      <c r="W53" s="107">
        <f t="shared" si="24"/>
        <v>0</v>
      </c>
      <c r="X53" s="107">
        <f t="shared" si="24"/>
        <v>1</v>
      </c>
    </row>
    <row r="54" spans="2:24" ht="15.75" hidden="1" outlineLevel="1" thickBot="1" x14ac:dyDescent="0.3">
      <c r="B54" s="46"/>
      <c r="C54" s="47" t="s">
        <v>27</v>
      </c>
      <c r="D54" s="47">
        <v>4</v>
      </c>
      <c r="E54" s="48">
        <v>0.86599999999999999</v>
      </c>
      <c r="F54" s="49" t="s">
        <v>43</v>
      </c>
      <c r="G54" s="47">
        <v>168.8</v>
      </c>
      <c r="H54" s="100">
        <v>-0.16355533736806382</v>
      </c>
      <c r="I54" s="48">
        <v>-0.4604917067950699</v>
      </c>
      <c r="J54" s="48">
        <v>-0.22752684462327877</v>
      </c>
      <c r="K54" s="101">
        <v>-0.20166797102673084</v>
      </c>
      <c r="L54" s="50">
        <f t="shared" si="20"/>
        <v>-54.422040816327353</v>
      </c>
      <c r="M54" s="50">
        <f t="shared" si="21"/>
        <v>-582.31278911564186</v>
      </c>
      <c r="N54" s="50">
        <f t="shared" si="22"/>
        <v>-482.76081080577205</v>
      </c>
      <c r="O54" s="51">
        <f t="shared" si="23"/>
        <v>-827.16259307224027</v>
      </c>
      <c r="P54" s="51"/>
      <c r="Q54" s="51"/>
      <c r="R54" s="51"/>
      <c r="S54" s="51"/>
      <c r="T54" s="51"/>
      <c r="U54" s="140">
        <f t="shared" si="24"/>
        <v>0</v>
      </c>
      <c r="V54" s="108">
        <f t="shared" si="24"/>
        <v>0</v>
      </c>
      <c r="W54" s="108">
        <f t="shared" si="24"/>
        <v>0</v>
      </c>
      <c r="X54" s="108">
        <f t="shared" si="24"/>
        <v>0</v>
      </c>
    </row>
    <row r="55" spans="2:24" ht="15.75" hidden="1" outlineLevel="1" thickBot="1" x14ac:dyDescent="0.3">
      <c r="B55" s="35"/>
      <c r="C55" s="36" t="s">
        <v>150</v>
      </c>
      <c r="D55" s="36">
        <v>5</v>
      </c>
      <c r="E55" s="37">
        <v>0.89400000000000002</v>
      </c>
      <c r="F55" s="38" t="s">
        <v>43</v>
      </c>
      <c r="G55" s="36">
        <v>168.8</v>
      </c>
      <c r="H55" s="98">
        <v>-0.16355533736806382</v>
      </c>
      <c r="I55" s="37">
        <v>-0.4604917067950699</v>
      </c>
      <c r="J55" s="37">
        <v>-0.24773025448906827</v>
      </c>
      <c r="K55" s="99">
        <v>-0.23570825164755449</v>
      </c>
      <c r="L55" s="39">
        <f t="shared" si="20"/>
        <v>-54.422040816327353</v>
      </c>
      <c r="M55" s="39">
        <f t="shared" si="21"/>
        <v>-582.31278911564186</v>
      </c>
      <c r="N55" s="39">
        <f t="shared" si="22"/>
        <v>-530.98206339356329</v>
      </c>
      <c r="O55" s="40">
        <f t="shared" si="23"/>
        <v>-979.11079569278809</v>
      </c>
      <c r="P55" s="40"/>
      <c r="Q55" s="40"/>
      <c r="R55" s="40"/>
      <c r="S55" s="40"/>
      <c r="T55" s="40"/>
      <c r="U55" s="141">
        <f t="shared" si="24"/>
        <v>0</v>
      </c>
      <c r="V55" s="107">
        <f t="shared" si="24"/>
        <v>0</v>
      </c>
      <c r="W55" s="107">
        <f t="shared" si="24"/>
        <v>0</v>
      </c>
      <c r="X55" s="107">
        <f t="shared" si="24"/>
        <v>0</v>
      </c>
    </row>
    <row r="56" spans="2:24" ht="15.75" hidden="1" outlineLevel="1" thickBot="1" x14ac:dyDescent="0.3">
      <c r="B56" s="46"/>
      <c r="C56" s="47" t="s">
        <v>151</v>
      </c>
      <c r="D56" s="47">
        <v>6</v>
      </c>
      <c r="E56" s="48">
        <v>0.82</v>
      </c>
      <c r="F56" s="49" t="s">
        <v>43</v>
      </c>
      <c r="G56" s="47">
        <v>165.8</v>
      </c>
      <c r="H56" s="100">
        <v>-0.16355533736806382</v>
      </c>
      <c r="I56" s="48">
        <v>-0.4604917067950699</v>
      </c>
      <c r="J56" s="48">
        <v>-0.18823908804924327</v>
      </c>
      <c r="K56" s="101">
        <v>-9.0086750501596757E-3</v>
      </c>
      <c r="L56" s="50">
        <f t="shared" si="20"/>
        <v>-54.422040816327353</v>
      </c>
      <c r="M56" s="50">
        <f t="shared" si="21"/>
        <v>-582.31278911564186</v>
      </c>
      <c r="N56" s="50">
        <f t="shared" si="22"/>
        <v>-391.83632653060522</v>
      </c>
      <c r="O56" s="51">
        <f t="shared" si="23"/>
        <v>-34.62964494273001</v>
      </c>
      <c r="P56" s="51"/>
      <c r="Q56" s="51"/>
      <c r="R56" s="51"/>
      <c r="S56" s="51"/>
      <c r="T56" s="51"/>
      <c r="U56" s="140">
        <f t="shared" si="24"/>
        <v>0</v>
      </c>
      <c r="V56" s="108">
        <f t="shared" si="24"/>
        <v>0</v>
      </c>
      <c r="W56" s="108">
        <f t="shared" si="24"/>
        <v>0</v>
      </c>
      <c r="X56" s="108">
        <f t="shared" si="24"/>
        <v>0</v>
      </c>
    </row>
    <row r="57" spans="2:24" ht="15.75" hidden="1" outlineLevel="1" thickBot="1" x14ac:dyDescent="0.3">
      <c r="B57" s="35"/>
      <c r="C57" s="36" t="s">
        <v>152</v>
      </c>
      <c r="D57" s="36">
        <v>7</v>
      </c>
      <c r="E57" s="37">
        <v>0.82</v>
      </c>
      <c r="F57" s="38" t="s">
        <v>43</v>
      </c>
      <c r="G57" s="36">
        <v>165.8</v>
      </c>
      <c r="H57" s="98">
        <v>-0.16355533736806382</v>
      </c>
      <c r="I57" s="37">
        <v>-0.4604917067950699</v>
      </c>
      <c r="J57" s="37">
        <v>-0.18823908804924327</v>
      </c>
      <c r="K57" s="99">
        <v>0.11562888750532818</v>
      </c>
      <c r="L57" s="39">
        <f t="shared" si="20"/>
        <v>-54.422040816327353</v>
      </c>
      <c r="M57" s="39">
        <f t="shared" si="21"/>
        <v>-582.31278911564186</v>
      </c>
      <c r="N57" s="39">
        <f t="shared" si="22"/>
        <v>-391.83632653060522</v>
      </c>
      <c r="O57" s="40">
        <f t="shared" si="23"/>
        <v>428.35734564359336</v>
      </c>
      <c r="P57" s="40"/>
      <c r="Q57" s="40"/>
      <c r="R57" s="40"/>
      <c r="S57" s="40"/>
      <c r="T57" s="40"/>
      <c r="U57" s="141">
        <f t="shared" si="24"/>
        <v>0</v>
      </c>
      <c r="V57" s="107">
        <f t="shared" si="24"/>
        <v>0</v>
      </c>
      <c r="W57" s="107">
        <f t="shared" si="24"/>
        <v>0</v>
      </c>
      <c r="X57" s="107">
        <f t="shared" si="24"/>
        <v>1</v>
      </c>
    </row>
    <row r="58" spans="2:24" ht="15.75" hidden="1" outlineLevel="1" thickBot="1" x14ac:dyDescent="0.3">
      <c r="B58" s="52"/>
      <c r="C58" s="53" t="s">
        <v>153</v>
      </c>
      <c r="D58" s="53">
        <v>8</v>
      </c>
      <c r="E58" s="54">
        <v>0.84699999999999998</v>
      </c>
      <c r="F58" s="55" t="s">
        <v>43</v>
      </c>
      <c r="G58" s="53">
        <v>165.6</v>
      </c>
      <c r="H58" s="102">
        <v>-0.16355533736806382</v>
      </c>
      <c r="I58" s="54">
        <v>-0.4604917067950699</v>
      </c>
      <c r="J58" s="54">
        <v>-8.8505286359983781E-2</v>
      </c>
      <c r="K58" s="103">
        <v>0.1251765614645941</v>
      </c>
      <c r="L58" s="56">
        <f t="shared" si="20"/>
        <v>-54.422040816327353</v>
      </c>
      <c r="M58" s="56">
        <f t="shared" si="21"/>
        <v>-582.31278911564186</v>
      </c>
      <c r="N58" s="56">
        <f t="shared" si="22"/>
        <v>-176.04842834919145</v>
      </c>
      <c r="O58" s="57">
        <f t="shared" si="23"/>
        <v>462.47884286338012</v>
      </c>
      <c r="P58" s="57"/>
      <c r="Q58" s="57"/>
      <c r="R58" s="57"/>
      <c r="S58" s="57"/>
      <c r="T58" s="57"/>
      <c r="U58" s="142">
        <f t="shared" si="24"/>
        <v>0</v>
      </c>
      <c r="V58" s="109">
        <f t="shared" si="24"/>
        <v>0</v>
      </c>
      <c r="W58" s="109">
        <f t="shared" si="24"/>
        <v>0</v>
      </c>
      <c r="X58" s="109">
        <f t="shared" si="24"/>
        <v>1</v>
      </c>
    </row>
    <row r="59" spans="2:24" ht="15.75" collapsed="1" thickBot="1" x14ac:dyDescent="0.3">
      <c r="B59" s="58" t="s">
        <v>210</v>
      </c>
      <c r="C59" s="59">
        <v>8</v>
      </c>
      <c r="D59" s="67">
        <v>42170</v>
      </c>
      <c r="E59" s="67">
        <v>42530</v>
      </c>
      <c r="F59" s="60" t="s">
        <v>43</v>
      </c>
      <c r="G59" s="71">
        <f>AVERAGE(G51:G58)</f>
        <v>170.88749999999996</v>
      </c>
      <c r="H59" s="104">
        <f ca="1">((L59/AmountInvested)+1)^(1/Frac10day)-1</f>
        <v>-0.16355533736806382</v>
      </c>
      <c r="I59" s="66">
        <f ca="1">((M59/AmountInvested)+1)^(1/Frac25day)-1</f>
        <v>-0.4604917067950699</v>
      </c>
      <c r="J59" s="66">
        <f ca="1">((N59/AmountInvested)+1)^(1/Frac50day)-1</f>
        <v>-0.18823908804924327</v>
      </c>
      <c r="K59" s="105">
        <f ca="1">((O59/AmountInvested)+1)^(1/Frac99day)-1</f>
        <v>1.7480815588275966E-2</v>
      </c>
      <c r="L59" s="61">
        <f ca="1">AVERAGE(OFFSET(L51,,,IncludeRanks))</f>
        <v>-54.422040816327353</v>
      </c>
      <c r="M59" s="61">
        <f ca="1">AVERAGE(OFFSET(M51,,,IncludeRanks))</f>
        <v>-582.31278911564186</v>
      </c>
      <c r="N59" s="61">
        <f ca="1">AVERAGE(OFFSET(N51,,,IncludeRanks))</f>
        <v>-391.83632653060522</v>
      </c>
      <c r="O59" s="62">
        <f ca="1">AVERAGE(OFFSET(O51,,,IncludeRanks))</f>
        <v>66.651979735828718</v>
      </c>
      <c r="P59" s="62">
        <v>54</v>
      </c>
      <c r="Q59" s="62">
        <v>582</v>
      </c>
      <c r="R59" s="62">
        <v>392</v>
      </c>
      <c r="S59" s="62">
        <v>304</v>
      </c>
      <c r="T59" s="62"/>
      <c r="U59" s="143">
        <f ca="1">SUM(OFFSET(U51,,,IncludeRanks))/IncludeRanks</f>
        <v>0</v>
      </c>
      <c r="V59" s="143">
        <f ca="1">SUM(OFFSET(V51,,,IncludeRanks))/IncludeRanks</f>
        <v>0</v>
      </c>
      <c r="W59" s="143">
        <f ca="1">SUM(OFFSET(W51,,,IncludeRanks))/IncludeRanks</f>
        <v>0</v>
      </c>
      <c r="X59" s="143">
        <f ca="1">SUM(OFFSET(X51,,,IncludeRanks))/IncludeRanks</f>
        <v>1</v>
      </c>
    </row>
    <row r="60" spans="2:24" ht="15.75" hidden="1" outlineLevel="1" thickBot="1" x14ac:dyDescent="0.3">
      <c r="B60" s="41"/>
      <c r="C60" s="42" t="s">
        <v>197</v>
      </c>
      <c r="D60" s="42" t="s">
        <v>198</v>
      </c>
      <c r="E60" s="43" t="s">
        <v>199</v>
      </c>
      <c r="F60" s="44" t="s">
        <v>200</v>
      </c>
      <c r="G60" s="42" t="s">
        <v>0</v>
      </c>
      <c r="H60" s="114" t="s">
        <v>393</v>
      </c>
      <c r="I60" s="115" t="s">
        <v>203</v>
      </c>
      <c r="J60" s="115" t="s">
        <v>204</v>
      </c>
      <c r="K60" s="116" t="s">
        <v>382</v>
      </c>
      <c r="L60" s="78" t="s">
        <v>371</v>
      </c>
      <c r="M60" s="42" t="s">
        <v>195</v>
      </c>
      <c r="N60" s="42" t="s">
        <v>196</v>
      </c>
      <c r="O60" s="45" t="s">
        <v>383</v>
      </c>
      <c r="P60" s="45"/>
      <c r="Q60" s="45"/>
      <c r="R60" s="45"/>
      <c r="S60" s="45"/>
      <c r="T60" s="45"/>
      <c r="U60" s="144"/>
      <c r="V60" s="144"/>
      <c r="W60" s="144"/>
      <c r="X60" s="144"/>
    </row>
    <row r="61" spans="2:24" ht="15.75" hidden="1" outlineLevel="1" thickBot="1" x14ac:dyDescent="0.3">
      <c r="B61" s="35"/>
      <c r="C61" s="36" t="s">
        <v>189</v>
      </c>
      <c r="D61" s="36">
        <v>1</v>
      </c>
      <c r="E61" s="63">
        <v>152.506</v>
      </c>
      <c r="F61" s="38" t="s">
        <v>43</v>
      </c>
      <c r="G61" s="36">
        <v>3370710.5</v>
      </c>
      <c r="H61" s="98">
        <v>-0.88911508460276178</v>
      </c>
      <c r="I61" s="37">
        <v>1.6489017921926137</v>
      </c>
      <c r="J61" s="37">
        <v>1.2667046211722552</v>
      </c>
      <c r="K61" s="99">
        <v>0.1198924600949296</v>
      </c>
      <c r="L61" s="39">
        <f t="shared" ref="L61:L68" si="25">AmountInvested*(1+H61)^(Frac10day)-AmountInvested</f>
        <v>-649.91524346307415</v>
      </c>
      <c r="M61" s="39">
        <f t="shared" ref="M61:M68" si="26">AmountInvested*(1+I61)^(Frac25day)-AmountInvested</f>
        <v>993.38411633703799</v>
      </c>
      <c r="N61" s="39">
        <f t="shared" ref="N61:N68" si="27">AmountInvested*(1+J61)^(Frac50day)-AmountInvested</f>
        <v>1698.154734464495</v>
      </c>
      <c r="O61" s="40">
        <f t="shared" ref="O61:O68" si="28">AmountInvested*(1+K61)^(Frac99day)-AmountInvested</f>
        <v>443.61667336501705</v>
      </c>
      <c r="P61" s="40"/>
      <c r="Q61" s="40"/>
      <c r="R61" s="40"/>
      <c r="S61" s="40"/>
      <c r="T61" s="40"/>
      <c r="U61" s="139">
        <f t="shared" ref="U61:X68" si="29">IF(L61&gt;0, 1, 0)</f>
        <v>0</v>
      </c>
      <c r="V61" s="107">
        <f t="shared" si="29"/>
        <v>1</v>
      </c>
      <c r="W61" s="107">
        <f t="shared" si="29"/>
        <v>1</v>
      </c>
      <c r="X61" s="107">
        <f t="shared" si="29"/>
        <v>1</v>
      </c>
    </row>
    <row r="62" spans="2:24" ht="15.75" hidden="1" outlineLevel="1" thickBot="1" x14ac:dyDescent="0.3">
      <c r="B62" s="46"/>
      <c r="C62" s="47" t="s">
        <v>101</v>
      </c>
      <c r="D62" s="47">
        <v>2</v>
      </c>
      <c r="E62" s="64">
        <v>110.425</v>
      </c>
      <c r="F62" s="49" t="s">
        <v>43</v>
      </c>
      <c r="G62" s="47">
        <v>1687976.8</v>
      </c>
      <c r="H62" s="100">
        <v>-0.65527790240102157</v>
      </c>
      <c r="I62" s="48">
        <v>2.788864892675333</v>
      </c>
      <c r="J62" s="48">
        <v>1.7191499912694939</v>
      </c>
      <c r="K62" s="101">
        <v>-0.23930878744936646</v>
      </c>
      <c r="L62" s="50">
        <f t="shared" si="25"/>
        <v>-320.18377559194232</v>
      </c>
      <c r="M62" s="50">
        <f t="shared" si="26"/>
        <v>1382.6646772876393</v>
      </c>
      <c r="N62" s="50">
        <f t="shared" si="27"/>
        <v>2113.408314417291</v>
      </c>
      <c r="O62" s="51">
        <f t="shared" si="28"/>
        <v>-995.42499915568806</v>
      </c>
      <c r="P62" s="51"/>
      <c r="Q62" s="51"/>
      <c r="R62" s="51"/>
      <c r="S62" s="51"/>
      <c r="T62" s="51"/>
      <c r="U62" s="140">
        <f t="shared" si="29"/>
        <v>0</v>
      </c>
      <c r="V62" s="108">
        <f t="shared" si="29"/>
        <v>1</v>
      </c>
      <c r="W62" s="108">
        <f t="shared" si="29"/>
        <v>1</v>
      </c>
      <c r="X62" s="108">
        <f t="shared" si="29"/>
        <v>0</v>
      </c>
    </row>
    <row r="63" spans="2:24" ht="15.75" hidden="1" outlineLevel="1" thickBot="1" x14ac:dyDescent="0.3">
      <c r="B63" s="35"/>
      <c r="C63" s="36" t="s">
        <v>190</v>
      </c>
      <c r="D63" s="36">
        <v>3</v>
      </c>
      <c r="E63" s="37">
        <v>89.251000000000005</v>
      </c>
      <c r="F63" s="38" t="s">
        <v>43</v>
      </c>
      <c r="G63" s="36">
        <v>1652416</v>
      </c>
      <c r="H63" s="98">
        <v>2.328131151715167</v>
      </c>
      <c r="I63" s="37">
        <v>39.706681559209592</v>
      </c>
      <c r="J63" s="37">
        <v>2.6187630669153288</v>
      </c>
      <c r="K63" s="99">
        <v>6.6451618786073992</v>
      </c>
      <c r="L63" s="39">
        <f t="shared" si="25"/>
        <v>374.23602218128872</v>
      </c>
      <c r="M63" s="39">
        <f t="shared" si="26"/>
        <v>4338.221209147714</v>
      </c>
      <c r="N63" s="39">
        <f t="shared" si="27"/>
        <v>2795.5029696112524</v>
      </c>
      <c r="O63" s="40">
        <f t="shared" si="28"/>
        <v>11808.789607522118</v>
      </c>
      <c r="P63" s="40"/>
      <c r="Q63" s="40"/>
      <c r="R63" s="40"/>
      <c r="S63" s="40"/>
      <c r="T63" s="40"/>
      <c r="U63" s="141">
        <f t="shared" si="29"/>
        <v>1</v>
      </c>
      <c r="V63" s="107">
        <f t="shared" si="29"/>
        <v>1</v>
      </c>
      <c r="W63" s="107">
        <f t="shared" si="29"/>
        <v>1</v>
      </c>
      <c r="X63" s="107">
        <f t="shared" si="29"/>
        <v>1</v>
      </c>
    </row>
    <row r="64" spans="2:24" ht="15.75" hidden="1" outlineLevel="1" thickBot="1" x14ac:dyDescent="0.3">
      <c r="B64" s="46"/>
      <c r="C64" s="47" t="s">
        <v>102</v>
      </c>
      <c r="D64" s="47">
        <v>4</v>
      </c>
      <c r="E64" s="48">
        <v>44.161000000000001</v>
      </c>
      <c r="F64" s="49" t="s">
        <v>43</v>
      </c>
      <c r="G64" s="47">
        <v>795191.9</v>
      </c>
      <c r="H64" s="100">
        <v>96.302945844992777</v>
      </c>
      <c r="I64" s="48">
        <v>75.797404042695192</v>
      </c>
      <c r="J64" s="48">
        <v>8.7450520059943138</v>
      </c>
      <c r="K64" s="101">
        <v>9.3149962675612263E-2</v>
      </c>
      <c r="L64" s="50">
        <f t="shared" si="25"/>
        <v>1501.33607911541</v>
      </c>
      <c r="M64" s="50">
        <f t="shared" si="26"/>
        <v>5250.9739855070311</v>
      </c>
      <c r="N64" s="50">
        <f t="shared" si="27"/>
        <v>5470.9493470423658</v>
      </c>
      <c r="O64" s="51">
        <f t="shared" si="28"/>
        <v>347.30463430565396</v>
      </c>
      <c r="P64" s="51"/>
      <c r="Q64" s="51"/>
      <c r="R64" s="51"/>
      <c r="S64" s="51"/>
      <c r="T64" s="51"/>
      <c r="U64" s="140">
        <f t="shared" si="29"/>
        <v>1</v>
      </c>
      <c r="V64" s="108">
        <f t="shared" si="29"/>
        <v>1</v>
      </c>
      <c r="W64" s="108">
        <f t="shared" si="29"/>
        <v>1</v>
      </c>
      <c r="X64" s="108">
        <f t="shared" si="29"/>
        <v>1</v>
      </c>
    </row>
    <row r="65" spans="2:24" ht="15.75" hidden="1" outlineLevel="1" thickBot="1" x14ac:dyDescent="0.3">
      <c r="B65" s="35"/>
      <c r="C65" s="36" t="s">
        <v>103</v>
      </c>
      <c r="D65" s="36">
        <v>5</v>
      </c>
      <c r="E65" s="37">
        <v>65.055999999999997</v>
      </c>
      <c r="F65" s="38" t="s">
        <v>43</v>
      </c>
      <c r="G65" s="36">
        <v>699485.1</v>
      </c>
      <c r="H65" s="98">
        <v>61.372739943913103</v>
      </c>
      <c r="I65" s="37">
        <v>90.269266532527226</v>
      </c>
      <c r="J65" s="37">
        <v>14.940562162564776</v>
      </c>
      <c r="K65" s="99">
        <v>10.267856524940228</v>
      </c>
      <c r="L65" s="39">
        <f t="shared" si="25"/>
        <v>1346.1119412233311</v>
      </c>
      <c r="M65" s="39">
        <f t="shared" si="26"/>
        <v>5509.1183482975703</v>
      </c>
      <c r="N65" s="39">
        <f t="shared" si="27"/>
        <v>7001.2112217559479</v>
      </c>
      <c r="O65" s="40">
        <f t="shared" si="28"/>
        <v>15304.970473268073</v>
      </c>
      <c r="P65" s="40"/>
      <c r="Q65" s="40"/>
      <c r="R65" s="40"/>
      <c r="S65" s="40"/>
      <c r="T65" s="40"/>
      <c r="U65" s="141">
        <f t="shared" si="29"/>
        <v>1</v>
      </c>
      <c r="V65" s="107">
        <f t="shared" si="29"/>
        <v>1</v>
      </c>
      <c r="W65" s="107">
        <f t="shared" si="29"/>
        <v>1</v>
      </c>
      <c r="X65" s="107">
        <f t="shared" si="29"/>
        <v>1</v>
      </c>
    </row>
    <row r="66" spans="2:24" ht="15.75" hidden="1" outlineLevel="1" thickBot="1" x14ac:dyDescent="0.3">
      <c r="B66" s="46"/>
      <c r="C66" s="47" t="s">
        <v>104</v>
      </c>
      <c r="D66" s="47">
        <v>6</v>
      </c>
      <c r="E66" s="48">
        <v>26.623999999999999</v>
      </c>
      <c r="F66" s="49" t="s">
        <v>43</v>
      </c>
      <c r="G66" s="47">
        <v>517309.1</v>
      </c>
      <c r="H66" s="100">
        <v>-6.5847444809390976E-2</v>
      </c>
      <c r="I66" s="48">
        <v>5.1386437160783949</v>
      </c>
      <c r="J66" s="48">
        <v>1.8762898688446557</v>
      </c>
      <c r="K66" s="101">
        <v>-9.3161151294597788E-2</v>
      </c>
      <c r="L66" s="50">
        <f t="shared" si="25"/>
        <v>-20.791430993231188</v>
      </c>
      <c r="M66" s="50">
        <f t="shared" si="26"/>
        <v>1929.3876865835718</v>
      </c>
      <c r="N66" s="50">
        <f t="shared" si="27"/>
        <v>2244.552703949912</v>
      </c>
      <c r="O66" s="51">
        <f t="shared" si="28"/>
        <v>-367.92449897206279</v>
      </c>
      <c r="P66" s="51"/>
      <c r="Q66" s="51"/>
      <c r="R66" s="51"/>
      <c r="S66" s="51"/>
      <c r="T66" s="51"/>
      <c r="U66" s="140">
        <f t="shared" si="29"/>
        <v>0</v>
      </c>
      <c r="V66" s="108">
        <f t="shared" si="29"/>
        <v>1</v>
      </c>
      <c r="W66" s="108">
        <f t="shared" si="29"/>
        <v>1</v>
      </c>
      <c r="X66" s="108">
        <f t="shared" si="29"/>
        <v>0</v>
      </c>
    </row>
    <row r="67" spans="2:24" ht="15.75" hidden="1" outlineLevel="1" thickBot="1" x14ac:dyDescent="0.3">
      <c r="B67" s="35"/>
      <c r="C67" s="36" t="s">
        <v>105</v>
      </c>
      <c r="D67" s="36">
        <v>7</v>
      </c>
      <c r="E67" s="37">
        <v>22.651</v>
      </c>
      <c r="F67" s="38" t="s">
        <v>121</v>
      </c>
      <c r="G67" s="36">
        <v>489622.8</v>
      </c>
      <c r="H67" s="98">
        <v>-0.99999999922046734</v>
      </c>
      <c r="I67" s="37">
        <v>-0.96536244679844252</v>
      </c>
      <c r="J67" s="37">
        <v>-0.86898439786382953</v>
      </c>
      <c r="K67" s="99">
        <v>-0.96698397793107993</v>
      </c>
      <c r="L67" s="39">
        <f t="shared" si="25"/>
        <v>-4731.4035194168446</v>
      </c>
      <c r="M67" s="39">
        <f t="shared" si="26"/>
        <v>-2788.7336954179773</v>
      </c>
      <c r="N67" s="39">
        <f t="shared" si="27"/>
        <v>-3226.389110410465</v>
      </c>
      <c r="O67" s="40">
        <f t="shared" si="28"/>
        <v>-7294.9342890978514</v>
      </c>
      <c r="P67" s="40"/>
      <c r="Q67" s="40"/>
      <c r="R67" s="40"/>
      <c r="S67" s="40"/>
      <c r="T67" s="40"/>
      <c r="U67" s="141">
        <f t="shared" si="29"/>
        <v>0</v>
      </c>
      <c r="V67" s="107">
        <f t="shared" si="29"/>
        <v>0</v>
      </c>
      <c r="W67" s="107">
        <f t="shared" si="29"/>
        <v>0</v>
      </c>
      <c r="X67" s="107">
        <f t="shared" si="29"/>
        <v>0</v>
      </c>
    </row>
    <row r="68" spans="2:24" ht="15.75" hidden="1" outlineLevel="1" thickBot="1" x14ac:dyDescent="0.3">
      <c r="B68" s="52"/>
      <c r="C68" s="53" t="s">
        <v>191</v>
      </c>
      <c r="D68" s="53">
        <v>8</v>
      </c>
      <c r="E68" s="54">
        <v>57.149000000000001</v>
      </c>
      <c r="F68" s="55" t="s">
        <v>43</v>
      </c>
      <c r="G68" s="53">
        <v>485830.8</v>
      </c>
      <c r="H68" s="102">
        <v>16.628514627127387</v>
      </c>
      <c r="I68" s="54">
        <v>11.128416257209976</v>
      </c>
      <c r="J68" s="54">
        <v>1.8379946660092625</v>
      </c>
      <c r="K68" s="103">
        <v>-0.819529951497736</v>
      </c>
      <c r="L68" s="56">
        <f t="shared" si="25"/>
        <v>916.38423772480564</v>
      </c>
      <c r="M68" s="56">
        <f t="shared" si="26"/>
        <v>2745.8805017672967</v>
      </c>
      <c r="N68" s="56">
        <f t="shared" si="27"/>
        <v>2213.1367109790426</v>
      </c>
      <c r="O68" s="57">
        <f t="shared" si="28"/>
        <v>-4812.5335398977213</v>
      </c>
      <c r="P68" s="57"/>
      <c r="Q68" s="57"/>
      <c r="R68" s="57"/>
      <c r="S68" s="57"/>
      <c r="T68" s="57"/>
      <c r="U68" s="142">
        <f t="shared" si="29"/>
        <v>1</v>
      </c>
      <c r="V68" s="109">
        <f t="shared" si="29"/>
        <v>1</v>
      </c>
      <c r="W68" s="109">
        <f t="shared" si="29"/>
        <v>1</v>
      </c>
      <c r="X68" s="109">
        <f t="shared" si="29"/>
        <v>0</v>
      </c>
    </row>
    <row r="69" spans="2:24" ht="15.75" hidden="1" collapsed="1" thickBot="1" x14ac:dyDescent="0.3">
      <c r="B69" s="58" t="s">
        <v>218</v>
      </c>
      <c r="C69" s="59">
        <v>7</v>
      </c>
      <c r="D69" s="67">
        <v>42170</v>
      </c>
      <c r="E69" s="67">
        <v>42530</v>
      </c>
      <c r="F69" s="60" t="s">
        <v>43</v>
      </c>
      <c r="G69" s="71">
        <f>AVERAGE(G61:G68)</f>
        <v>1212317.8750000002</v>
      </c>
      <c r="H69" s="104">
        <f ca="1">((L69/AmountInvested)+1)^(1/Frac10day)-1</f>
        <v>-0.88911508460276178</v>
      </c>
      <c r="I69" s="66">
        <f ca="1">((M69/AmountInvested)+1)^(1/Frac25day)-1</f>
        <v>1.6489017921926137</v>
      </c>
      <c r="J69" s="66">
        <f ca="1">((N69/AmountInvested)+1)^(1/Frac50day)-1</f>
        <v>1.2667046211722552</v>
      </c>
      <c r="K69" s="105">
        <f ca="1">((O69/AmountInvested)+1)^(1/Frac99day)-1</f>
        <v>0.1198924600949296</v>
      </c>
      <c r="L69" s="147">
        <f ca="1">AVERAGE(OFFSET(L61,,,IncludeRanks))</f>
        <v>-649.91524346307415</v>
      </c>
      <c r="M69" s="61">
        <f ca="1">AVERAGE(OFFSET(M61,,,IncludeRanks))</f>
        <v>993.38411633703799</v>
      </c>
      <c r="N69" s="61">
        <f ca="1">AVERAGE(OFFSET(N61,,,IncludeRanks))</f>
        <v>1698.154734464495</v>
      </c>
      <c r="O69" s="62">
        <f ca="1">AVERAGE(OFFSET(O61,,,IncludeRanks))</f>
        <v>443.61667336501705</v>
      </c>
      <c r="P69" s="62">
        <v>-844</v>
      </c>
      <c r="Q69" s="62">
        <v>-3654</v>
      </c>
      <c r="R69" s="62">
        <v>-4071</v>
      </c>
      <c r="S69" s="62">
        <v>-2380</v>
      </c>
      <c r="T69" s="94"/>
      <c r="U69" s="143">
        <f ca="1">SUM(OFFSET(U61,,,IncludeRanks))/IncludeRanks</f>
        <v>0</v>
      </c>
      <c r="V69" s="143">
        <f ca="1">SUM(OFFSET(V61,,,IncludeRanks))/IncludeRanks</f>
        <v>1</v>
      </c>
      <c r="W69" s="143">
        <f ca="1">SUM(OFFSET(W61,,,IncludeRanks))/IncludeRanks</f>
        <v>1</v>
      </c>
      <c r="X69" s="143">
        <f ca="1">SUM(OFFSET(X61,,,IncludeRanks))/IncludeRanks</f>
        <v>1</v>
      </c>
    </row>
    <row r="70" spans="2:24" ht="15.75" hidden="1" outlineLevel="1" thickBot="1" x14ac:dyDescent="0.3">
      <c r="B70" s="41"/>
      <c r="C70" s="42" t="s">
        <v>197</v>
      </c>
      <c r="D70" s="42" t="s">
        <v>198</v>
      </c>
      <c r="E70" s="43" t="s">
        <v>199</v>
      </c>
      <c r="F70" s="44" t="s">
        <v>200</v>
      </c>
      <c r="G70" s="42" t="s">
        <v>0</v>
      </c>
      <c r="H70" s="114" t="s">
        <v>393</v>
      </c>
      <c r="I70" s="115" t="s">
        <v>203</v>
      </c>
      <c r="J70" s="115" t="s">
        <v>204</v>
      </c>
      <c r="K70" s="116" t="s">
        <v>382</v>
      </c>
      <c r="L70" s="78" t="s">
        <v>371</v>
      </c>
      <c r="M70" s="42" t="s">
        <v>195</v>
      </c>
      <c r="N70" s="42" t="s">
        <v>196</v>
      </c>
      <c r="O70" s="45" t="s">
        <v>383</v>
      </c>
      <c r="P70" s="45"/>
      <c r="Q70" s="45"/>
      <c r="R70" s="45"/>
      <c r="S70" s="45"/>
      <c r="T70" s="45"/>
      <c r="U70" s="144"/>
      <c r="V70" s="144"/>
      <c r="W70" s="144"/>
      <c r="X70" s="144"/>
    </row>
    <row r="71" spans="2:24" ht="15.75" hidden="1" outlineLevel="1" thickBot="1" x14ac:dyDescent="0.3">
      <c r="B71" s="35"/>
      <c r="C71" s="36" t="s">
        <v>228</v>
      </c>
      <c r="D71" s="36">
        <v>1</v>
      </c>
      <c r="E71" s="37">
        <v>1.071</v>
      </c>
      <c r="F71" s="38" t="s">
        <v>43</v>
      </c>
      <c r="G71" s="36">
        <v>403.9</v>
      </c>
      <c r="H71" s="98">
        <v>-0.95407017421230267</v>
      </c>
      <c r="I71" s="37">
        <v>-0.68438219669728961</v>
      </c>
      <c r="J71" s="37">
        <v>-0.68323259200306508</v>
      </c>
      <c r="K71" s="99">
        <v>-0.62860423761153261</v>
      </c>
      <c r="L71" s="39">
        <f t="shared" ref="L71:L78" si="30">AmountInvested*(1+H71)^(Frac10day)-AmountInvested</f>
        <v>-898.36189556315185</v>
      </c>
      <c r="M71" s="39">
        <f t="shared" ref="M71:M78" si="31">AmountInvested*(1+I71)^(Frac25day)-AmountInvested</f>
        <v>-1060.6206491532375</v>
      </c>
      <c r="N71" s="39">
        <f t="shared" ref="N71:N78" si="32">AmountInvested*(1+J71)^(Frac50day)-AmountInvested</f>
        <v>-1977.5209048007655</v>
      </c>
      <c r="O71" s="40">
        <f t="shared" ref="O71:O78" si="33">AmountInvested*(1+K71)^(Frac99day)-AmountInvested</f>
        <v>-3159.2430251930064</v>
      </c>
      <c r="P71" s="40"/>
      <c r="Q71" s="40"/>
      <c r="R71" s="40"/>
      <c r="S71" s="40"/>
      <c r="T71" s="40"/>
      <c r="U71" s="139">
        <f t="shared" ref="U71:X78" si="34">IF(L71&gt;0, 1, 0)</f>
        <v>0</v>
      </c>
      <c r="V71" s="107">
        <f t="shared" si="34"/>
        <v>0</v>
      </c>
      <c r="W71" s="107">
        <f t="shared" si="34"/>
        <v>0</v>
      </c>
      <c r="X71" s="107">
        <f t="shared" si="34"/>
        <v>0</v>
      </c>
    </row>
    <row r="72" spans="2:24" ht="15.75" hidden="1" outlineLevel="1" thickBot="1" x14ac:dyDescent="0.3">
      <c r="B72" s="46"/>
      <c r="C72" s="47" t="s">
        <v>229</v>
      </c>
      <c r="D72" s="47">
        <v>2</v>
      </c>
      <c r="E72" s="48">
        <v>1.23</v>
      </c>
      <c r="F72" s="49" t="s">
        <v>43</v>
      </c>
      <c r="G72" s="47">
        <v>315.89999999999998</v>
      </c>
      <c r="H72" s="100">
        <v>-0.78803122464859998</v>
      </c>
      <c r="I72" s="48">
        <v>-0.74786650383529296</v>
      </c>
      <c r="J72" s="48">
        <v>-0.64065201767369206</v>
      </c>
      <c r="K72" s="101">
        <v>-0.72564932374515889</v>
      </c>
      <c r="L72" s="50">
        <f t="shared" si="30"/>
        <v>-462.95430840381778</v>
      </c>
      <c r="M72" s="50">
        <f t="shared" si="31"/>
        <v>-1253.6834394970483</v>
      </c>
      <c r="N72" s="50">
        <f t="shared" si="32"/>
        <v>-1781.2251733856447</v>
      </c>
      <c r="O72" s="51">
        <f t="shared" si="33"/>
        <v>-3909.0647869996465</v>
      </c>
      <c r="P72" s="51"/>
      <c r="Q72" s="51"/>
      <c r="R72" s="51"/>
      <c r="S72" s="51"/>
      <c r="T72" s="51"/>
      <c r="U72" s="140">
        <f t="shared" si="34"/>
        <v>0</v>
      </c>
      <c r="V72" s="108">
        <f t="shared" si="34"/>
        <v>0</v>
      </c>
      <c r="W72" s="108">
        <f t="shared" si="34"/>
        <v>0</v>
      </c>
      <c r="X72" s="108">
        <f t="shared" si="34"/>
        <v>0</v>
      </c>
    </row>
    <row r="73" spans="2:24" ht="15.75" hidden="1" outlineLevel="1" thickBot="1" x14ac:dyDescent="0.3">
      <c r="B73" s="35"/>
      <c r="C73" s="36" t="s">
        <v>230</v>
      </c>
      <c r="D73" s="36">
        <v>3</v>
      </c>
      <c r="E73" s="37">
        <v>1.1279999999999999</v>
      </c>
      <c r="F73" s="38" t="s">
        <v>43</v>
      </c>
      <c r="G73" s="36">
        <v>205.7</v>
      </c>
      <c r="H73" s="98">
        <v>-0.95407017421230267</v>
      </c>
      <c r="I73" s="37">
        <v>-0.71911374381643478</v>
      </c>
      <c r="J73" s="37">
        <v>-0.75835398875379545</v>
      </c>
      <c r="K73" s="99">
        <v>-0.6418869022701239</v>
      </c>
      <c r="L73" s="39">
        <f t="shared" si="30"/>
        <v>-898.36189556315185</v>
      </c>
      <c r="M73" s="39">
        <f t="shared" si="31"/>
        <v>-1161.3709212352624</v>
      </c>
      <c r="N73" s="39">
        <f t="shared" si="32"/>
        <v>-2383.1378481800339</v>
      </c>
      <c r="O73" s="40">
        <f t="shared" si="33"/>
        <v>-3254.0816756115701</v>
      </c>
      <c r="P73" s="40"/>
      <c r="Q73" s="40"/>
      <c r="R73" s="40"/>
      <c r="S73" s="40"/>
      <c r="T73" s="40"/>
      <c r="U73" s="141">
        <f t="shared" si="34"/>
        <v>0</v>
      </c>
      <c r="V73" s="107">
        <f t="shared" si="34"/>
        <v>0</v>
      </c>
      <c r="W73" s="107">
        <f t="shared" si="34"/>
        <v>0</v>
      </c>
      <c r="X73" s="107">
        <f t="shared" si="34"/>
        <v>0</v>
      </c>
    </row>
    <row r="74" spans="2:24" ht="15.75" hidden="1" outlineLevel="1" thickBot="1" x14ac:dyDescent="0.3">
      <c r="B74" s="46"/>
      <c r="C74" s="47" t="s">
        <v>231</v>
      </c>
      <c r="D74" s="47">
        <v>4</v>
      </c>
      <c r="E74" s="48">
        <v>1.1279999999999999</v>
      </c>
      <c r="F74" s="49" t="s">
        <v>43</v>
      </c>
      <c r="G74" s="47">
        <v>205.3</v>
      </c>
      <c r="H74" s="100">
        <v>-0.78803122464859998</v>
      </c>
      <c r="I74" s="48">
        <v>0.24633062538073225</v>
      </c>
      <c r="J74" s="48">
        <v>-0.17792615960020852</v>
      </c>
      <c r="K74" s="101">
        <v>-0.50984710135316702</v>
      </c>
      <c r="L74" s="50">
        <f t="shared" si="30"/>
        <v>-462.95430840381778</v>
      </c>
      <c r="M74" s="50">
        <f t="shared" si="31"/>
        <v>216.39506732795599</v>
      </c>
      <c r="N74" s="50">
        <f t="shared" si="32"/>
        <v>-368.55958671994995</v>
      </c>
      <c r="O74" s="51">
        <f t="shared" si="33"/>
        <v>-2391.5924032077164</v>
      </c>
      <c r="P74" s="51"/>
      <c r="Q74" s="51"/>
      <c r="R74" s="51"/>
      <c r="S74" s="51"/>
      <c r="T74" s="51"/>
      <c r="U74" s="140">
        <f t="shared" si="34"/>
        <v>0</v>
      </c>
      <c r="V74" s="108">
        <f t="shared" si="34"/>
        <v>1</v>
      </c>
      <c r="W74" s="108">
        <f t="shared" si="34"/>
        <v>0</v>
      </c>
      <c r="X74" s="108">
        <f t="shared" si="34"/>
        <v>0</v>
      </c>
    </row>
    <row r="75" spans="2:24" ht="15.75" hidden="1" outlineLevel="1" thickBot="1" x14ac:dyDescent="0.3">
      <c r="B75" s="35"/>
      <c r="C75" s="36" t="s">
        <v>232</v>
      </c>
      <c r="D75" s="36">
        <v>5</v>
      </c>
      <c r="E75" s="37">
        <v>0.71499999999999997</v>
      </c>
      <c r="F75" s="38" t="s">
        <v>121</v>
      </c>
      <c r="G75" s="36">
        <v>133.69999999999999</v>
      </c>
      <c r="H75" s="98">
        <v>-0.57833711696502443</v>
      </c>
      <c r="I75" s="37">
        <v>-0.37834123779940965</v>
      </c>
      <c r="J75" s="37">
        <v>-0.63788149204224109</v>
      </c>
      <c r="K75" s="99">
        <v>-0.67487803867610796</v>
      </c>
      <c r="L75" s="39">
        <f t="shared" si="30"/>
        <v>-260.41149042583129</v>
      </c>
      <c r="M75" s="39">
        <f t="shared" si="31"/>
        <v>-451.64246964324957</v>
      </c>
      <c r="N75" s="39">
        <f t="shared" si="32"/>
        <v>-1769.117756318763</v>
      </c>
      <c r="O75" s="40">
        <f t="shared" si="33"/>
        <v>-3499.4353169476663</v>
      </c>
      <c r="P75" s="40"/>
      <c r="Q75" s="40"/>
      <c r="R75" s="40"/>
      <c r="S75" s="40"/>
      <c r="T75" s="40"/>
      <c r="U75" s="141">
        <f t="shared" si="34"/>
        <v>0</v>
      </c>
      <c r="V75" s="107">
        <f t="shared" si="34"/>
        <v>0</v>
      </c>
      <c r="W75" s="107">
        <f t="shared" si="34"/>
        <v>0</v>
      </c>
      <c r="X75" s="107">
        <f t="shared" si="34"/>
        <v>0</v>
      </c>
    </row>
    <row r="76" spans="2:24" ht="15.75" hidden="1" outlineLevel="1" thickBot="1" x14ac:dyDescent="0.3">
      <c r="B76" s="46"/>
      <c r="C76" s="47" t="s">
        <v>233</v>
      </c>
      <c r="D76" s="47">
        <v>6</v>
      </c>
      <c r="E76" s="48">
        <v>1.127</v>
      </c>
      <c r="F76" s="49" t="s">
        <v>43</v>
      </c>
      <c r="G76" s="47">
        <v>78.400000000000006</v>
      </c>
      <c r="H76" s="100">
        <v>7.9691221434650785</v>
      </c>
      <c r="I76" s="48">
        <v>0.24489111397685481</v>
      </c>
      <c r="J76" s="48">
        <v>4.6261211062982754E-2</v>
      </c>
      <c r="K76" s="101">
        <v>-0.31411389221918884</v>
      </c>
      <c r="L76" s="50">
        <f t="shared" si="30"/>
        <v>693.3012943397971</v>
      </c>
      <c r="M76" s="50">
        <f t="shared" si="31"/>
        <v>215.24725312785267</v>
      </c>
      <c r="N76" s="50">
        <f t="shared" si="32"/>
        <v>87.054265684360871</v>
      </c>
      <c r="O76" s="51">
        <f t="shared" si="33"/>
        <v>-1345.7400541995121</v>
      </c>
      <c r="P76" s="51"/>
      <c r="Q76" s="51"/>
      <c r="R76" s="51"/>
      <c r="S76" s="51"/>
      <c r="T76" s="51"/>
      <c r="U76" s="140">
        <f t="shared" si="34"/>
        <v>1</v>
      </c>
      <c r="V76" s="108">
        <f t="shared" si="34"/>
        <v>1</v>
      </c>
      <c r="W76" s="108">
        <f t="shared" si="34"/>
        <v>1</v>
      </c>
      <c r="X76" s="108">
        <f t="shared" si="34"/>
        <v>0</v>
      </c>
    </row>
    <row r="77" spans="2:24" ht="15.75" hidden="1" outlineLevel="1" thickBot="1" x14ac:dyDescent="0.3">
      <c r="B77" s="35"/>
      <c r="C77" s="36" t="s">
        <v>234</v>
      </c>
      <c r="D77" s="68">
        <v>7</v>
      </c>
      <c r="E77" s="37">
        <v>1.4690000000000001</v>
      </c>
      <c r="F77" s="38" t="s">
        <v>43</v>
      </c>
      <c r="G77" s="36">
        <v>62.4</v>
      </c>
      <c r="H77" s="98">
        <v>47.239384893478217</v>
      </c>
      <c r="I77" s="37">
        <v>12.292834507584075</v>
      </c>
      <c r="J77" s="37">
        <v>2.26894991487042</v>
      </c>
      <c r="K77" s="99">
        <v>1.0718945125779737</v>
      </c>
      <c r="L77" s="39">
        <f t="shared" si="30"/>
        <v>1257.3786993170215</v>
      </c>
      <c r="M77" s="39">
        <f t="shared" si="31"/>
        <v>2859.9890796867439</v>
      </c>
      <c r="N77" s="39">
        <f t="shared" si="32"/>
        <v>2548.5896513537209</v>
      </c>
      <c r="O77" s="40">
        <f t="shared" si="33"/>
        <v>3221.3031143301814</v>
      </c>
      <c r="P77" s="40"/>
      <c r="Q77" s="40"/>
      <c r="R77" s="40"/>
      <c r="S77" s="40"/>
      <c r="T77" s="40"/>
      <c r="U77" s="141">
        <f t="shared" si="34"/>
        <v>1</v>
      </c>
      <c r="V77" s="107">
        <f t="shared" si="34"/>
        <v>1</v>
      </c>
      <c r="W77" s="107">
        <f t="shared" si="34"/>
        <v>1</v>
      </c>
      <c r="X77" s="107">
        <f t="shared" si="34"/>
        <v>1</v>
      </c>
    </row>
    <row r="78" spans="2:24" ht="15.75" hidden="1" outlineLevel="1" thickBot="1" x14ac:dyDescent="0.3">
      <c r="B78" s="52"/>
      <c r="C78" s="53" t="s">
        <v>235</v>
      </c>
      <c r="D78" s="53">
        <v>8</v>
      </c>
      <c r="E78" s="54">
        <v>0.50700000000000001</v>
      </c>
      <c r="F78" s="55" t="s">
        <v>121</v>
      </c>
      <c r="G78" s="53">
        <v>32.1</v>
      </c>
      <c r="H78" s="102">
        <v>64.216018576382169</v>
      </c>
      <c r="I78" s="54">
        <v>2.7506681593399041</v>
      </c>
      <c r="J78" s="54">
        <v>0.74873688564513063</v>
      </c>
      <c r="K78" s="103">
        <v>0.19820290830407461</v>
      </c>
      <c r="L78" s="56">
        <f t="shared" si="30"/>
        <v>1361.5766577522663</v>
      </c>
      <c r="M78" s="56">
        <f t="shared" si="31"/>
        <v>1371.4571172047599</v>
      </c>
      <c r="N78" s="56">
        <f t="shared" si="32"/>
        <v>1130.6926341971775</v>
      </c>
      <c r="O78" s="57">
        <f t="shared" si="33"/>
        <v>717.74224356061677</v>
      </c>
      <c r="P78" s="57"/>
      <c r="Q78" s="57"/>
      <c r="R78" s="57"/>
      <c r="S78" s="57"/>
      <c r="T78" s="57"/>
      <c r="U78" s="142">
        <f t="shared" si="34"/>
        <v>1</v>
      </c>
      <c r="V78" s="109">
        <f t="shared" si="34"/>
        <v>1</v>
      </c>
      <c r="W78" s="109">
        <f t="shared" si="34"/>
        <v>1</v>
      </c>
      <c r="X78" s="109">
        <f t="shared" si="34"/>
        <v>1</v>
      </c>
    </row>
    <row r="79" spans="2:24" ht="15.75" collapsed="1" thickBot="1" x14ac:dyDescent="0.3">
      <c r="B79" s="58" t="s">
        <v>236</v>
      </c>
      <c r="C79" s="59">
        <v>6</v>
      </c>
      <c r="D79" s="67">
        <v>42179</v>
      </c>
      <c r="E79" s="67">
        <v>42541</v>
      </c>
      <c r="F79" s="60" t="s">
        <v>43</v>
      </c>
      <c r="G79" s="71">
        <f>AVERAGE(G71:G78)</f>
        <v>179.67500000000001</v>
      </c>
      <c r="H79" s="104">
        <f ca="1">((L79/AmountInvested)+1)^(1/Frac10day)-1</f>
        <v>-0.95407017421230289</v>
      </c>
      <c r="I79" s="66">
        <f ca="1">((M79/AmountInvested)+1)^(1/Frac25day)-1</f>
        <v>-0.68438219669728961</v>
      </c>
      <c r="J79" s="66">
        <f ca="1">((N79/AmountInvested)+1)^(1/Frac50day)-1</f>
        <v>-0.68323259200306508</v>
      </c>
      <c r="K79" s="105">
        <f ca="1">((O79/AmountInvested)+1)^(1/Frac99day)-1</f>
        <v>-0.62860423761153261</v>
      </c>
      <c r="L79" s="61">
        <f ca="1">AVERAGE(OFFSET(L71,,,IncludeRanks))</f>
        <v>-898.36189556315185</v>
      </c>
      <c r="M79" s="61">
        <f ca="1">AVERAGE(OFFSET(M71,,,IncludeRanks))</f>
        <v>-1060.6206491532375</v>
      </c>
      <c r="N79" s="61">
        <f ca="1">AVERAGE(OFFSET(N71,,,IncludeRanks))</f>
        <v>-1977.5209048007655</v>
      </c>
      <c r="O79" s="62">
        <f ca="1">AVERAGE(OFFSET(O71,,,IncludeRanks))</f>
        <v>-3159.2430251930064</v>
      </c>
      <c r="P79" s="62">
        <v>-188</v>
      </c>
      <c r="Q79" s="62">
        <v>-516</v>
      </c>
      <c r="R79" s="62">
        <v>-717</v>
      </c>
      <c r="S79" s="62">
        <v>-1066</v>
      </c>
      <c r="T79" s="62"/>
      <c r="U79" s="143">
        <f ca="1">SUM(OFFSET(U71,,,IncludeRanks))/IncludeRanks</f>
        <v>0</v>
      </c>
      <c r="V79" s="143">
        <f ca="1">SUM(OFFSET(V71,,,IncludeRanks))/IncludeRanks</f>
        <v>0</v>
      </c>
      <c r="W79" s="143">
        <f ca="1">SUM(OFFSET(W71,,,IncludeRanks))/IncludeRanks</f>
        <v>0</v>
      </c>
      <c r="X79" s="143">
        <f ca="1">SUM(OFFSET(X71,,,IncludeRanks))/IncludeRanks</f>
        <v>0</v>
      </c>
    </row>
    <row r="80" spans="2:24" ht="15.75" hidden="1" outlineLevel="1" thickBot="1" x14ac:dyDescent="0.3">
      <c r="B80" s="41"/>
      <c r="C80" s="42" t="s">
        <v>197</v>
      </c>
      <c r="D80" s="42" t="s">
        <v>198</v>
      </c>
      <c r="E80" s="43" t="s">
        <v>199</v>
      </c>
      <c r="F80" s="44" t="s">
        <v>200</v>
      </c>
      <c r="G80" s="42" t="s">
        <v>0</v>
      </c>
      <c r="H80" s="114" t="s">
        <v>393</v>
      </c>
      <c r="I80" s="115" t="s">
        <v>203</v>
      </c>
      <c r="J80" s="115" t="s">
        <v>204</v>
      </c>
      <c r="K80" s="116" t="s">
        <v>382</v>
      </c>
      <c r="L80" s="78" t="s">
        <v>371</v>
      </c>
      <c r="M80" s="42" t="s">
        <v>195</v>
      </c>
      <c r="N80" s="42" t="s">
        <v>196</v>
      </c>
      <c r="O80" s="45" t="s">
        <v>383</v>
      </c>
      <c r="P80" s="45"/>
      <c r="Q80" s="45"/>
      <c r="R80" s="45"/>
      <c r="S80" s="45"/>
      <c r="T80" s="45"/>
      <c r="U80" s="144"/>
      <c r="V80" s="144"/>
      <c r="W80" s="144"/>
      <c r="X80" s="144"/>
    </row>
    <row r="81" spans="2:24" ht="15.75" hidden="1" outlineLevel="1" thickBot="1" x14ac:dyDescent="0.3">
      <c r="B81" s="35"/>
      <c r="C81" s="36" t="s">
        <v>29</v>
      </c>
      <c r="D81" s="36">
        <v>1</v>
      </c>
      <c r="E81" s="37">
        <v>0.90600000000000003</v>
      </c>
      <c r="F81" s="38" t="s">
        <v>121</v>
      </c>
      <c r="G81" s="36">
        <v>879.1</v>
      </c>
      <c r="H81" s="98">
        <v>-0.9519413023133364</v>
      </c>
      <c r="I81" s="37">
        <v>-0.17204022875163894</v>
      </c>
      <c r="J81" s="37">
        <v>0.40644018046527441</v>
      </c>
      <c r="K81" s="99">
        <v>0.2864933155677114</v>
      </c>
      <c r="L81" s="39">
        <f t="shared" ref="L81:L88" si="35">AmountInvested*(1+H81)^(Frac10day)-AmountInvested</f>
        <v>-885.7526416407145</v>
      </c>
      <c r="M81" s="39">
        <f t="shared" ref="M81:M88" si="36">AmountInvested*(1+I81)^(Frac25day)-AmountInvested</f>
        <v>-181.87231727875951</v>
      </c>
      <c r="N81" s="39">
        <f t="shared" ref="N81:N88" si="37">AmountInvested*(1+J81)^(Frac50day)-AmountInvested</f>
        <v>675.54140193124476</v>
      </c>
      <c r="O81" s="40">
        <f t="shared" ref="O81:O88" si="38">AmountInvested*(1+K81)^(Frac99day)-AmountInvested</f>
        <v>1013.8600749743309</v>
      </c>
      <c r="P81" s="40"/>
      <c r="Q81" s="40"/>
      <c r="R81" s="40"/>
      <c r="S81" s="40"/>
      <c r="T81" s="40"/>
      <c r="U81" s="139">
        <f t="shared" ref="U81:X88" si="39">IF(L81&gt;0, 1, 0)</f>
        <v>0</v>
      </c>
      <c r="V81" s="107">
        <f t="shared" si="39"/>
        <v>0</v>
      </c>
      <c r="W81" s="107">
        <f t="shared" si="39"/>
        <v>1</v>
      </c>
      <c r="X81" s="107">
        <f t="shared" si="39"/>
        <v>1</v>
      </c>
    </row>
    <row r="82" spans="2:24" ht="15.75" hidden="1" outlineLevel="1" thickBot="1" x14ac:dyDescent="0.3">
      <c r="B82" s="46"/>
      <c r="C82" s="47" t="s">
        <v>154</v>
      </c>
      <c r="D82" s="47">
        <v>2</v>
      </c>
      <c r="E82" s="48">
        <v>1.286</v>
      </c>
      <c r="F82" s="49" t="s">
        <v>43</v>
      </c>
      <c r="G82" s="47">
        <v>769.1</v>
      </c>
      <c r="H82" s="100">
        <v>-0.53085918783237218</v>
      </c>
      <c r="I82" s="48">
        <v>0.20334351895355107</v>
      </c>
      <c r="J82" s="48">
        <v>-0.19664037564169912</v>
      </c>
      <c r="K82" s="101">
        <v>-0.36700173888750065</v>
      </c>
      <c r="L82" s="50">
        <f t="shared" si="35"/>
        <v>-228.60685561623541</v>
      </c>
      <c r="M82" s="50">
        <f t="shared" si="36"/>
        <v>181.59124870605046</v>
      </c>
      <c r="N82" s="50">
        <f t="shared" si="37"/>
        <v>-410.97575177234285</v>
      </c>
      <c r="O82" s="51">
        <f t="shared" si="38"/>
        <v>-1607.8939210484441</v>
      </c>
      <c r="P82" s="51"/>
      <c r="Q82" s="51"/>
      <c r="R82" s="51"/>
      <c r="S82" s="51"/>
      <c r="T82" s="51"/>
      <c r="U82" s="140">
        <f t="shared" si="39"/>
        <v>0</v>
      </c>
      <c r="V82" s="108">
        <f t="shared" si="39"/>
        <v>1</v>
      </c>
      <c r="W82" s="108">
        <f t="shared" si="39"/>
        <v>0</v>
      </c>
      <c r="X82" s="108">
        <f t="shared" si="39"/>
        <v>0</v>
      </c>
    </row>
    <row r="83" spans="2:24" ht="15.75" hidden="1" outlineLevel="1" thickBot="1" x14ac:dyDescent="0.3">
      <c r="B83" s="35"/>
      <c r="C83" s="36" t="s">
        <v>30</v>
      </c>
      <c r="D83" s="36">
        <v>3</v>
      </c>
      <c r="E83" s="37">
        <v>1.004</v>
      </c>
      <c r="F83" s="38" t="s">
        <v>121</v>
      </c>
      <c r="G83" s="36">
        <v>529.9</v>
      </c>
      <c r="H83" s="98">
        <v>-0.67773863188618799</v>
      </c>
      <c r="I83" s="37">
        <v>0.68997777169396191</v>
      </c>
      <c r="J83" s="37">
        <v>-0.26780206011312002</v>
      </c>
      <c r="K83" s="99">
        <v>-0.25897337048514102</v>
      </c>
      <c r="L83" s="39">
        <f t="shared" si="35"/>
        <v>-340.09112149532484</v>
      </c>
      <c r="M83" s="39">
        <f t="shared" si="36"/>
        <v>523.376205287017</v>
      </c>
      <c r="N83" s="39">
        <f t="shared" si="37"/>
        <v>-579.9372378520693</v>
      </c>
      <c r="O83" s="40">
        <f t="shared" si="38"/>
        <v>-1085.3773924531306</v>
      </c>
      <c r="P83" s="40"/>
      <c r="Q83" s="40"/>
      <c r="R83" s="40"/>
      <c r="S83" s="40"/>
      <c r="T83" s="40"/>
      <c r="U83" s="141">
        <f t="shared" si="39"/>
        <v>0</v>
      </c>
      <c r="V83" s="107">
        <f t="shared" si="39"/>
        <v>1</v>
      </c>
      <c r="W83" s="107">
        <f t="shared" si="39"/>
        <v>0</v>
      </c>
      <c r="X83" s="107">
        <f t="shared" si="39"/>
        <v>0</v>
      </c>
    </row>
    <row r="84" spans="2:24" ht="15.75" hidden="1" outlineLevel="1" thickBot="1" x14ac:dyDescent="0.3">
      <c r="B84" s="46"/>
      <c r="C84" s="47" t="s">
        <v>155</v>
      </c>
      <c r="D84" s="47">
        <v>4</v>
      </c>
      <c r="E84" s="48">
        <v>0.97899999999999998</v>
      </c>
      <c r="F84" s="49" t="s">
        <v>121</v>
      </c>
      <c r="G84" s="47">
        <v>519.4</v>
      </c>
      <c r="H84" s="100">
        <v>-0.67773863188618799</v>
      </c>
      <c r="I84" s="48">
        <v>0.68997777169396191</v>
      </c>
      <c r="J84" s="48">
        <v>-0.26780206011312002</v>
      </c>
      <c r="K84" s="101">
        <v>-0.25897337048514102</v>
      </c>
      <c r="L84" s="50">
        <f t="shared" si="35"/>
        <v>-340.09112149532484</v>
      </c>
      <c r="M84" s="50">
        <f t="shared" si="36"/>
        <v>523.376205287017</v>
      </c>
      <c r="N84" s="50">
        <f t="shared" si="37"/>
        <v>-579.9372378520693</v>
      </c>
      <c r="O84" s="51">
        <f t="shared" si="38"/>
        <v>-1085.3773924531306</v>
      </c>
      <c r="P84" s="51"/>
      <c r="Q84" s="51"/>
      <c r="R84" s="51"/>
      <c r="S84" s="51"/>
      <c r="T84" s="51"/>
      <c r="U84" s="140">
        <f t="shared" si="39"/>
        <v>0</v>
      </c>
      <c r="V84" s="108">
        <f t="shared" si="39"/>
        <v>1</v>
      </c>
      <c r="W84" s="108">
        <f t="shared" si="39"/>
        <v>0</v>
      </c>
      <c r="X84" s="108">
        <f t="shared" si="39"/>
        <v>0</v>
      </c>
    </row>
    <row r="85" spans="2:24" ht="15.75" hidden="1" outlineLevel="1" thickBot="1" x14ac:dyDescent="0.3">
      <c r="B85" s="35"/>
      <c r="C85" s="36" t="s">
        <v>11</v>
      </c>
      <c r="D85" s="36">
        <v>5</v>
      </c>
      <c r="E85" s="37">
        <v>1.0629999999999999</v>
      </c>
      <c r="F85" s="38" t="s">
        <v>43</v>
      </c>
      <c r="G85" s="36">
        <v>514.29999999999995</v>
      </c>
      <c r="H85" s="98">
        <v>-0.53085918783237218</v>
      </c>
      <c r="I85" s="37">
        <v>0.15210162590675824</v>
      </c>
      <c r="J85" s="37">
        <v>-0.21431073011886903</v>
      </c>
      <c r="K85" s="99">
        <v>-0.37452552199636802</v>
      </c>
      <c r="L85" s="39">
        <f t="shared" si="35"/>
        <v>-228.60685561623541</v>
      </c>
      <c r="M85" s="39">
        <f t="shared" si="36"/>
        <v>138.60658583378427</v>
      </c>
      <c r="N85" s="39">
        <f t="shared" si="37"/>
        <v>-451.76555059743623</v>
      </c>
      <c r="O85" s="40">
        <f t="shared" si="38"/>
        <v>-1646.2717360839924</v>
      </c>
      <c r="P85" s="40"/>
      <c r="Q85" s="40"/>
      <c r="R85" s="40"/>
      <c r="S85" s="40"/>
      <c r="T85" s="40"/>
      <c r="U85" s="141">
        <f t="shared" si="39"/>
        <v>0</v>
      </c>
      <c r="V85" s="107">
        <f t="shared" si="39"/>
        <v>1</v>
      </c>
      <c r="W85" s="107">
        <f t="shared" si="39"/>
        <v>0</v>
      </c>
      <c r="X85" s="107">
        <f t="shared" si="39"/>
        <v>0</v>
      </c>
    </row>
    <row r="86" spans="2:24" ht="15.75" hidden="1" outlineLevel="1" thickBot="1" x14ac:dyDescent="0.3">
      <c r="B86" s="46"/>
      <c r="C86" s="47" t="s">
        <v>31</v>
      </c>
      <c r="D86" s="47">
        <v>6</v>
      </c>
      <c r="E86" s="48">
        <v>0.89600000000000002</v>
      </c>
      <c r="F86" s="49" t="s">
        <v>121</v>
      </c>
      <c r="G86" s="47">
        <v>494.8</v>
      </c>
      <c r="H86" s="100">
        <v>-0.95198013006076532</v>
      </c>
      <c r="I86" s="48">
        <v>-4.0249859692913503E-2</v>
      </c>
      <c r="J86" s="48">
        <v>1.4938389784482808E-2</v>
      </c>
      <c r="K86" s="101">
        <v>-3.2775757049834042E-2</v>
      </c>
      <c r="L86" s="50">
        <f t="shared" si="35"/>
        <v>-885.97772911505308</v>
      </c>
      <c r="M86" s="50">
        <f t="shared" si="36"/>
        <v>-39.861465361549563</v>
      </c>
      <c r="N86" s="50">
        <f t="shared" si="37"/>
        <v>28.460586187049557</v>
      </c>
      <c r="O86" s="51">
        <f t="shared" si="38"/>
        <v>-126.9330248066999</v>
      </c>
      <c r="P86" s="51"/>
      <c r="Q86" s="51"/>
      <c r="R86" s="51"/>
      <c r="S86" s="51"/>
      <c r="T86" s="51"/>
      <c r="U86" s="140">
        <f t="shared" si="39"/>
        <v>0</v>
      </c>
      <c r="V86" s="108">
        <f t="shared" si="39"/>
        <v>0</v>
      </c>
      <c r="W86" s="108">
        <f t="shared" si="39"/>
        <v>1</v>
      </c>
      <c r="X86" s="108">
        <f t="shared" si="39"/>
        <v>0</v>
      </c>
    </row>
    <row r="87" spans="2:24" ht="15.75" hidden="1" outlineLevel="1" thickBot="1" x14ac:dyDescent="0.3">
      <c r="B87" s="35"/>
      <c r="C87" s="36" t="s">
        <v>32</v>
      </c>
      <c r="D87" s="36">
        <v>7</v>
      </c>
      <c r="E87" s="37">
        <v>1.02</v>
      </c>
      <c r="F87" s="38" t="s">
        <v>43</v>
      </c>
      <c r="G87" s="36">
        <v>483.8</v>
      </c>
      <c r="H87" s="98">
        <v>-0.92533819693735075</v>
      </c>
      <c r="I87" s="37">
        <v>-4.7501272570808051E-2</v>
      </c>
      <c r="J87" s="37">
        <v>1.0944412247955393E-2</v>
      </c>
      <c r="K87" s="99">
        <v>-0.11551381317445508</v>
      </c>
      <c r="L87" s="39">
        <f t="shared" si="35"/>
        <v>-762.23525949130453</v>
      </c>
      <c r="M87" s="39">
        <f t="shared" si="36"/>
        <v>-47.202903042885737</v>
      </c>
      <c r="N87" s="39">
        <f t="shared" si="37"/>
        <v>20.884609571176043</v>
      </c>
      <c r="O87" s="40">
        <f t="shared" si="38"/>
        <v>-459.63689177847846</v>
      </c>
      <c r="P87" s="40"/>
      <c r="Q87" s="40"/>
      <c r="R87" s="40"/>
      <c r="S87" s="40"/>
      <c r="T87" s="40"/>
      <c r="U87" s="141">
        <f t="shared" si="39"/>
        <v>0</v>
      </c>
      <c r="V87" s="107">
        <f t="shared" si="39"/>
        <v>0</v>
      </c>
      <c r="W87" s="107">
        <f t="shared" si="39"/>
        <v>1</v>
      </c>
      <c r="X87" s="107">
        <f t="shared" si="39"/>
        <v>0</v>
      </c>
    </row>
    <row r="88" spans="2:24" ht="15.75" hidden="1" outlineLevel="1" thickBot="1" x14ac:dyDescent="0.3">
      <c r="B88" s="52"/>
      <c r="C88" s="53" t="s">
        <v>33</v>
      </c>
      <c r="D88" s="53">
        <v>8</v>
      </c>
      <c r="E88" s="54">
        <v>1.1659999999999999</v>
      </c>
      <c r="F88" s="55" t="s">
        <v>121</v>
      </c>
      <c r="G88" s="53">
        <v>464.7</v>
      </c>
      <c r="H88" s="102">
        <v>-0.73033803024329891</v>
      </c>
      <c r="I88" s="54">
        <v>3.7218756010957366E-2</v>
      </c>
      <c r="J88" s="54">
        <v>-0.39986045447343155</v>
      </c>
      <c r="K88" s="103">
        <v>-0.3085014206861818</v>
      </c>
      <c r="L88" s="56">
        <f t="shared" si="35"/>
        <v>-392.54453911696692</v>
      </c>
      <c r="M88" s="56">
        <f t="shared" si="36"/>
        <v>35.590964404911574</v>
      </c>
      <c r="N88" s="56">
        <f t="shared" si="37"/>
        <v>-932.27486818886791</v>
      </c>
      <c r="O88" s="57">
        <f t="shared" si="38"/>
        <v>-1318.6620680844298</v>
      </c>
      <c r="P88" s="57"/>
      <c r="Q88" s="57"/>
      <c r="R88" s="57"/>
      <c r="S88" s="57"/>
      <c r="T88" s="57"/>
      <c r="U88" s="142">
        <f t="shared" si="39"/>
        <v>0</v>
      </c>
      <c r="V88" s="109">
        <f t="shared" si="39"/>
        <v>1</v>
      </c>
      <c r="W88" s="109">
        <f t="shared" si="39"/>
        <v>0</v>
      </c>
      <c r="X88" s="109">
        <f t="shared" si="39"/>
        <v>0</v>
      </c>
    </row>
    <row r="89" spans="2:24" ht="15.75" collapsed="1" thickBot="1" x14ac:dyDescent="0.3">
      <c r="B89" s="58" t="s">
        <v>211</v>
      </c>
      <c r="C89" s="59">
        <v>5</v>
      </c>
      <c r="D89" s="67">
        <v>42170</v>
      </c>
      <c r="E89" s="67">
        <v>42530</v>
      </c>
      <c r="F89" s="60" t="s">
        <v>123</v>
      </c>
      <c r="G89" s="71">
        <f>AVERAGE(G81:G88)</f>
        <v>581.88750000000005</v>
      </c>
      <c r="H89" s="104">
        <f ca="1">((L89/AmountInvested)+1)^(1/Frac10day)-1</f>
        <v>-0.9519413023133364</v>
      </c>
      <c r="I89" s="66">
        <f ca="1">((M89/AmountInvested)+1)^(1/Frac25day)-1</f>
        <v>-0.17204022875163894</v>
      </c>
      <c r="J89" s="66">
        <f ca="1">((N89/AmountInvested)+1)^(1/Frac50day)-1</f>
        <v>0.40644018046527441</v>
      </c>
      <c r="K89" s="105">
        <f ca="1">((O89/AmountInvested)+1)^(1/Frac99day)-1</f>
        <v>0.2864933155677114</v>
      </c>
      <c r="L89" s="61">
        <f ca="1">AVERAGE(OFFSET(L81,,,IncludeRanks))</f>
        <v>-885.7526416407145</v>
      </c>
      <c r="M89" s="61">
        <f ca="1">AVERAGE(OFFSET(M81,,,IncludeRanks))</f>
        <v>-181.87231727875951</v>
      </c>
      <c r="N89" s="61">
        <f ca="1">AVERAGE(OFFSET(N81,,,IncludeRanks))</f>
        <v>675.54140193124476</v>
      </c>
      <c r="O89" s="62">
        <f ca="1">AVERAGE(OFFSET(O81,,,IncludeRanks))</f>
        <v>1013.8600749743309</v>
      </c>
      <c r="P89" s="62">
        <v>-289</v>
      </c>
      <c r="Q89" s="62">
        <v>375</v>
      </c>
      <c r="R89" s="62">
        <v>-410</v>
      </c>
      <c r="S89" s="62">
        <v>-774</v>
      </c>
      <c r="T89" s="62"/>
      <c r="U89" s="143">
        <f ca="1">SUM(OFFSET(U81,,,IncludeRanks))/IncludeRanks</f>
        <v>0</v>
      </c>
      <c r="V89" s="143">
        <f ca="1">SUM(OFFSET(V81,,,IncludeRanks))/IncludeRanks</f>
        <v>0</v>
      </c>
      <c r="W89" s="143">
        <f ca="1">SUM(OFFSET(W81,,,IncludeRanks))/IncludeRanks</f>
        <v>1</v>
      </c>
      <c r="X89" s="143">
        <f ca="1">SUM(OFFSET(X81,,,IncludeRanks))/IncludeRanks</f>
        <v>1</v>
      </c>
    </row>
    <row r="90" spans="2:24" ht="15.75" hidden="1" outlineLevel="1" thickBot="1" x14ac:dyDescent="0.3">
      <c r="B90" s="41"/>
      <c r="C90" s="42" t="s">
        <v>197</v>
      </c>
      <c r="D90" s="42" t="s">
        <v>198</v>
      </c>
      <c r="E90" s="43" t="s">
        <v>199</v>
      </c>
      <c r="F90" s="44" t="s">
        <v>200</v>
      </c>
      <c r="G90" s="42" t="s">
        <v>0</v>
      </c>
      <c r="H90" s="114" t="s">
        <v>393</v>
      </c>
      <c r="I90" s="115" t="s">
        <v>203</v>
      </c>
      <c r="J90" s="115" t="s">
        <v>204</v>
      </c>
      <c r="K90" s="116" t="s">
        <v>382</v>
      </c>
      <c r="L90" s="78" t="s">
        <v>371</v>
      </c>
      <c r="M90" s="42" t="s">
        <v>195</v>
      </c>
      <c r="N90" s="42" t="s">
        <v>196</v>
      </c>
      <c r="O90" s="45" t="s">
        <v>383</v>
      </c>
      <c r="P90" s="45"/>
      <c r="Q90" s="45"/>
      <c r="R90" s="45"/>
      <c r="S90" s="45"/>
      <c r="T90" s="45"/>
      <c r="U90" s="144"/>
      <c r="V90" s="144"/>
      <c r="W90" s="144"/>
      <c r="X90" s="144"/>
    </row>
    <row r="91" spans="2:24" ht="15.75" hidden="1" outlineLevel="1" thickBot="1" x14ac:dyDescent="0.3">
      <c r="B91" s="35"/>
      <c r="C91" s="36" t="s">
        <v>128</v>
      </c>
      <c r="D91" s="36">
        <v>1</v>
      </c>
      <c r="E91" s="37">
        <v>6.1459999999999999</v>
      </c>
      <c r="F91" s="38" t="s">
        <v>43</v>
      </c>
      <c r="G91" s="36">
        <v>34584.9</v>
      </c>
      <c r="H91" s="98">
        <v>128.06155834718331</v>
      </c>
      <c r="I91" s="37">
        <v>0.35108160113662512</v>
      </c>
      <c r="J91" s="37">
        <v>0.25557897033610644</v>
      </c>
      <c r="K91" s="99">
        <v>2.3321221410732562E-2</v>
      </c>
      <c r="L91" s="39">
        <f t="shared" ref="L91:L98" si="40">AmountInvested*(1+H91)^(Frac10day)-AmountInvested</f>
        <v>1601.030593475798</v>
      </c>
      <c r="M91" s="39">
        <f t="shared" ref="M91:M98" si="41">AmountInvested*(1+I91)^(Frac25day)-AmountInvested</f>
        <v>296.86819508101325</v>
      </c>
      <c r="N91" s="39">
        <f t="shared" ref="N91:N98" si="42">AmountInvested*(1+J91)^(Frac50day)-AmountInvested</f>
        <v>445.88177736820217</v>
      </c>
      <c r="O91" s="40">
        <f t="shared" ref="O91:O98" si="43">AmountInvested*(1+K91)^(Frac99day)-AmountInvested</f>
        <v>88.763137863528755</v>
      </c>
      <c r="P91" s="40"/>
      <c r="Q91" s="40"/>
      <c r="R91" s="40"/>
      <c r="S91" s="40"/>
      <c r="T91" s="40"/>
      <c r="U91" s="139">
        <f t="shared" ref="U91:X98" si="44">IF(L91&gt;0, 1, 0)</f>
        <v>1</v>
      </c>
      <c r="V91" s="107">
        <f t="shared" si="44"/>
        <v>1</v>
      </c>
      <c r="W91" s="107">
        <f t="shared" si="44"/>
        <v>1</v>
      </c>
      <c r="X91" s="107">
        <f t="shared" si="44"/>
        <v>1</v>
      </c>
    </row>
    <row r="92" spans="2:24" ht="15.75" hidden="1" outlineLevel="1" thickBot="1" x14ac:dyDescent="0.3">
      <c r="B92" s="46"/>
      <c r="C92" s="47" t="s">
        <v>144</v>
      </c>
      <c r="D92" s="47">
        <v>2</v>
      </c>
      <c r="E92" s="48">
        <v>5.4059999999999997</v>
      </c>
      <c r="F92" s="49" t="s">
        <v>121</v>
      </c>
      <c r="G92" s="47">
        <v>11826.7</v>
      </c>
      <c r="H92" s="100">
        <v>70.527087899952193</v>
      </c>
      <c r="I92" s="48">
        <v>6.0491718922834687</v>
      </c>
      <c r="J92" s="48">
        <v>5.420549585343224</v>
      </c>
      <c r="K92" s="101">
        <v>1.5361815292489394</v>
      </c>
      <c r="L92" s="50">
        <f t="shared" si="40"/>
        <v>1393.6894425198934</v>
      </c>
      <c r="M92" s="50">
        <f t="shared" si="41"/>
        <v>2090.8788871758443</v>
      </c>
      <c r="N92" s="50">
        <f t="shared" si="42"/>
        <v>4281.8567434967263</v>
      </c>
      <c r="O92" s="51">
        <f t="shared" si="43"/>
        <v>4286.8273070382784</v>
      </c>
      <c r="P92" s="51"/>
      <c r="Q92" s="51"/>
      <c r="R92" s="51"/>
      <c r="S92" s="51"/>
      <c r="T92" s="51"/>
      <c r="U92" s="140">
        <f t="shared" si="44"/>
        <v>1</v>
      </c>
      <c r="V92" s="108">
        <f t="shared" si="44"/>
        <v>1</v>
      </c>
      <c r="W92" s="108">
        <f t="shared" si="44"/>
        <v>1</v>
      </c>
      <c r="X92" s="108">
        <f t="shared" si="44"/>
        <v>1</v>
      </c>
    </row>
    <row r="93" spans="2:24" ht="15.75" hidden="1" outlineLevel="1" thickBot="1" x14ac:dyDescent="0.3">
      <c r="B93" s="35"/>
      <c r="C93" s="36" t="s">
        <v>145</v>
      </c>
      <c r="D93" s="36">
        <v>3</v>
      </c>
      <c r="E93" s="37">
        <v>3.9990000000000001</v>
      </c>
      <c r="F93" s="38" t="s">
        <v>121</v>
      </c>
      <c r="G93" s="36">
        <v>8310.9</v>
      </c>
      <c r="H93" s="98">
        <v>15.332798254933635</v>
      </c>
      <c r="I93" s="37">
        <v>-0.52908202070060129</v>
      </c>
      <c r="J93" s="37">
        <v>0.38409788342418638</v>
      </c>
      <c r="K93" s="99">
        <v>0.14264430282775331</v>
      </c>
      <c r="L93" s="39">
        <f t="shared" si="40"/>
        <v>890.94940486436462</v>
      </c>
      <c r="M93" s="39">
        <f t="shared" si="41"/>
        <v>-705.99262990210445</v>
      </c>
      <c r="N93" s="39">
        <f t="shared" si="42"/>
        <v>642.82621946324252</v>
      </c>
      <c r="O93" s="40">
        <f t="shared" si="43"/>
        <v>524.44587884512839</v>
      </c>
      <c r="P93" s="40"/>
      <c r="Q93" s="40"/>
      <c r="R93" s="40"/>
      <c r="S93" s="40"/>
      <c r="T93" s="40"/>
      <c r="U93" s="141">
        <f t="shared" si="44"/>
        <v>1</v>
      </c>
      <c r="V93" s="107">
        <f t="shared" si="44"/>
        <v>0</v>
      </c>
      <c r="W93" s="107">
        <f t="shared" si="44"/>
        <v>1</v>
      </c>
      <c r="X93" s="107">
        <f t="shared" si="44"/>
        <v>1</v>
      </c>
    </row>
    <row r="94" spans="2:24" ht="15.75" hidden="1" outlineLevel="1" thickBot="1" x14ac:dyDescent="0.3">
      <c r="B94" s="46"/>
      <c r="C94" s="47" t="s">
        <v>146</v>
      </c>
      <c r="D94" s="47">
        <v>4</v>
      </c>
      <c r="E94" s="48">
        <v>5.2779999999999996</v>
      </c>
      <c r="F94" s="49" t="s">
        <v>43</v>
      </c>
      <c r="G94" s="47">
        <v>6581.1</v>
      </c>
      <c r="H94" s="100">
        <v>128.06155834718331</v>
      </c>
      <c r="I94" s="48">
        <v>-8.8205317838170316E-2</v>
      </c>
      <c r="J94" s="48">
        <v>0.35855775116636202</v>
      </c>
      <c r="K94" s="101">
        <v>6.7164132390872711E-2</v>
      </c>
      <c r="L94" s="50">
        <f t="shared" si="40"/>
        <v>1601.030593475798</v>
      </c>
      <c r="M94" s="50">
        <f t="shared" si="41"/>
        <v>-89.37365296740245</v>
      </c>
      <c r="N94" s="50">
        <f t="shared" si="42"/>
        <v>604.90144257096472</v>
      </c>
      <c r="O94" s="51">
        <f t="shared" si="43"/>
        <v>252.31562290432157</v>
      </c>
      <c r="P94" s="51"/>
      <c r="Q94" s="51"/>
      <c r="R94" s="51"/>
      <c r="S94" s="51"/>
      <c r="T94" s="51"/>
      <c r="U94" s="140">
        <f t="shared" si="44"/>
        <v>1</v>
      </c>
      <c r="V94" s="108">
        <f t="shared" si="44"/>
        <v>0</v>
      </c>
      <c r="W94" s="108">
        <f t="shared" si="44"/>
        <v>1</v>
      </c>
      <c r="X94" s="108">
        <f t="shared" si="44"/>
        <v>1</v>
      </c>
    </row>
    <row r="95" spans="2:24" ht="15.75" hidden="1" outlineLevel="1" thickBot="1" x14ac:dyDescent="0.3">
      <c r="B95" s="35"/>
      <c r="C95" s="36" t="s">
        <v>147</v>
      </c>
      <c r="D95" s="36">
        <v>5</v>
      </c>
      <c r="E95" s="37">
        <v>4.2720000000000002</v>
      </c>
      <c r="F95" s="38" t="s">
        <v>43</v>
      </c>
      <c r="G95" s="36">
        <v>6429.9</v>
      </c>
      <c r="H95" s="98">
        <v>-0.9971171849451953</v>
      </c>
      <c r="I95" s="37">
        <v>-0.91046388529976674</v>
      </c>
      <c r="J95" s="37">
        <v>-0.8250732525019866</v>
      </c>
      <c r="K95" s="99">
        <v>-0.46686647332535736</v>
      </c>
      <c r="L95" s="39">
        <f t="shared" si="40"/>
        <v>-1636.5918720406244</v>
      </c>
      <c r="M95" s="39">
        <f t="shared" si="41"/>
        <v>-2091.1936744653585</v>
      </c>
      <c r="N95" s="39">
        <f t="shared" si="42"/>
        <v>-2840.5316139020833</v>
      </c>
      <c r="O95" s="40">
        <f t="shared" si="43"/>
        <v>-2142.4503987288854</v>
      </c>
      <c r="P95" s="40"/>
      <c r="Q95" s="40"/>
      <c r="R95" s="40"/>
      <c r="S95" s="40"/>
      <c r="T95" s="40"/>
      <c r="U95" s="141">
        <f t="shared" si="44"/>
        <v>0</v>
      </c>
      <c r="V95" s="107">
        <f t="shared" si="44"/>
        <v>0</v>
      </c>
      <c r="W95" s="107">
        <f t="shared" si="44"/>
        <v>0</v>
      </c>
      <c r="X95" s="107">
        <f t="shared" si="44"/>
        <v>0</v>
      </c>
    </row>
    <row r="96" spans="2:24" ht="15.75" hidden="1" outlineLevel="1" thickBot="1" x14ac:dyDescent="0.3">
      <c r="B96" s="46"/>
      <c r="C96" s="47" t="s">
        <v>126</v>
      </c>
      <c r="D96" s="47">
        <v>6</v>
      </c>
      <c r="E96" s="48">
        <v>5.0999999999999996</v>
      </c>
      <c r="F96" s="49" t="s">
        <v>43</v>
      </c>
      <c r="G96" s="47">
        <v>5272.7</v>
      </c>
      <c r="H96" s="100">
        <v>128.06155834718331</v>
      </c>
      <c r="I96" s="48">
        <v>-8.8205317838170316E-2</v>
      </c>
      <c r="J96" s="48">
        <v>0.35855775116636202</v>
      </c>
      <c r="K96" s="101">
        <v>0.167097178494374</v>
      </c>
      <c r="L96" s="50">
        <f t="shared" si="40"/>
        <v>1601.030593475798</v>
      </c>
      <c r="M96" s="50">
        <f t="shared" si="41"/>
        <v>-89.37365296740245</v>
      </c>
      <c r="N96" s="50">
        <f t="shared" si="42"/>
        <v>604.90144257096472</v>
      </c>
      <c r="O96" s="51">
        <f t="shared" si="43"/>
        <v>610.21922709960563</v>
      </c>
      <c r="P96" s="51"/>
      <c r="Q96" s="51"/>
      <c r="R96" s="51"/>
      <c r="S96" s="51"/>
      <c r="T96" s="51"/>
      <c r="U96" s="140">
        <f t="shared" si="44"/>
        <v>1</v>
      </c>
      <c r="V96" s="108">
        <f t="shared" si="44"/>
        <v>0</v>
      </c>
      <c r="W96" s="108">
        <f t="shared" si="44"/>
        <v>1</v>
      </c>
      <c r="X96" s="108">
        <f t="shared" si="44"/>
        <v>1</v>
      </c>
    </row>
    <row r="97" spans="2:24" ht="15.75" hidden="1" outlineLevel="1" thickBot="1" x14ac:dyDescent="0.3">
      <c r="B97" s="35"/>
      <c r="C97" s="36" t="s">
        <v>148</v>
      </c>
      <c r="D97" s="36">
        <v>7</v>
      </c>
      <c r="E97" s="37">
        <v>3.2469999999999999</v>
      </c>
      <c r="F97" s="38" t="s">
        <v>121</v>
      </c>
      <c r="G97" s="36">
        <v>5177.8999999999996</v>
      </c>
      <c r="H97" s="98">
        <v>15.332798254933635</v>
      </c>
      <c r="I97" s="37">
        <v>-0.52908202070060129</v>
      </c>
      <c r="J97" s="37">
        <v>0.41948578538244585</v>
      </c>
      <c r="K97" s="99">
        <v>0.19250376005561853</v>
      </c>
      <c r="L97" s="39">
        <f t="shared" si="40"/>
        <v>890.94940486436462</v>
      </c>
      <c r="M97" s="39">
        <f t="shared" si="41"/>
        <v>-705.99262990210445</v>
      </c>
      <c r="N97" s="39">
        <f t="shared" si="42"/>
        <v>694.44991375234895</v>
      </c>
      <c r="O97" s="40">
        <f t="shared" si="43"/>
        <v>698.17193980210504</v>
      </c>
      <c r="P97" s="40"/>
      <c r="Q97" s="40"/>
      <c r="R97" s="40"/>
      <c r="S97" s="40"/>
      <c r="T97" s="40"/>
      <c r="U97" s="141">
        <f t="shared" si="44"/>
        <v>1</v>
      </c>
      <c r="V97" s="107">
        <f t="shared" si="44"/>
        <v>0</v>
      </c>
      <c r="W97" s="107">
        <f t="shared" si="44"/>
        <v>1</v>
      </c>
      <c r="X97" s="107">
        <f t="shared" si="44"/>
        <v>1</v>
      </c>
    </row>
    <row r="98" spans="2:24" ht="15.75" hidden="1" outlineLevel="1" thickBot="1" x14ac:dyDescent="0.3">
      <c r="B98" s="52"/>
      <c r="C98" s="53" t="s">
        <v>127</v>
      </c>
      <c r="D98" s="53">
        <v>8</v>
      </c>
      <c r="E98" s="54">
        <v>3.7250000000000001</v>
      </c>
      <c r="F98" s="55" t="s">
        <v>121</v>
      </c>
      <c r="G98" s="53">
        <v>5064.3999999999996</v>
      </c>
      <c r="H98" s="102">
        <v>9.350798820199044</v>
      </c>
      <c r="I98" s="54">
        <v>0.4300867165335347</v>
      </c>
      <c r="J98" s="54">
        <v>0.18886685382577784</v>
      </c>
      <c r="K98" s="103">
        <v>0.27566168348635833</v>
      </c>
      <c r="L98" s="56">
        <f t="shared" si="40"/>
        <v>740.21784761132585</v>
      </c>
      <c r="M98" s="56">
        <f t="shared" si="41"/>
        <v>353.91690209079024</v>
      </c>
      <c r="N98" s="56">
        <f t="shared" si="42"/>
        <v>337.14322479615475</v>
      </c>
      <c r="O98" s="57">
        <f t="shared" si="43"/>
        <v>978.22041025480939</v>
      </c>
      <c r="P98" s="57"/>
      <c r="Q98" s="57"/>
      <c r="R98" s="57"/>
      <c r="S98" s="57"/>
      <c r="T98" s="57"/>
      <c r="U98" s="142">
        <f t="shared" si="44"/>
        <v>1</v>
      </c>
      <c r="V98" s="109">
        <f t="shared" si="44"/>
        <v>1</v>
      </c>
      <c r="W98" s="109">
        <f t="shared" si="44"/>
        <v>1</v>
      </c>
      <c r="X98" s="109">
        <f t="shared" si="44"/>
        <v>1</v>
      </c>
    </row>
    <row r="99" spans="2:24" ht="15.75" hidden="1" collapsed="1" thickBot="1" x14ac:dyDescent="0.3">
      <c r="B99" s="58" t="s">
        <v>219</v>
      </c>
      <c r="C99" s="59">
        <v>4</v>
      </c>
      <c r="D99" s="67">
        <v>42170</v>
      </c>
      <c r="E99" s="67">
        <v>42530</v>
      </c>
      <c r="F99" s="60" t="s">
        <v>123</v>
      </c>
      <c r="G99" s="71">
        <f>AVERAGE(G91:G98)</f>
        <v>10406.062499999998</v>
      </c>
      <c r="H99" s="104">
        <f ca="1">((L99/AmountInvested)+1)^(1/Frac10day)-1</f>
        <v>128.06155834718331</v>
      </c>
      <c r="I99" s="66">
        <f ca="1">((M99/AmountInvested)+1)^(1/Frac25day)-1</f>
        <v>0.35108160113662512</v>
      </c>
      <c r="J99" s="66">
        <f ca="1">((N99/AmountInvested)+1)^(1/Frac50day)-1</f>
        <v>0.25557897033610644</v>
      </c>
      <c r="K99" s="105">
        <f ca="1">((O99/AmountInvested)+1)^(1/Frac99day)-1</f>
        <v>2.3321221410732562E-2</v>
      </c>
      <c r="L99" s="61">
        <f ca="1">AVERAGE(OFFSET(L91,,,IncludeRanks))</f>
        <v>1601.030593475798</v>
      </c>
      <c r="M99" s="61">
        <f ca="1">AVERAGE(OFFSET(M91,,,IncludeRanks))</f>
        <v>296.86819508101325</v>
      </c>
      <c r="N99" s="61">
        <f ca="1">AVERAGE(OFFSET(N91,,,IncludeRanks))</f>
        <v>445.88177736820217</v>
      </c>
      <c r="O99" s="62">
        <f ca="1">AVERAGE(OFFSET(O91,,,IncludeRanks))</f>
        <v>88.763137863528755</v>
      </c>
      <c r="P99" s="62">
        <v>-1395</v>
      </c>
      <c r="Q99" s="62">
        <v>466</v>
      </c>
      <c r="R99" s="62">
        <v>1202</v>
      </c>
      <c r="S99" s="62">
        <v>1198</v>
      </c>
      <c r="T99" s="62"/>
      <c r="U99" s="143">
        <f ca="1">SUM(OFFSET(U91,,,IncludeRanks))/IncludeRanks</f>
        <v>1</v>
      </c>
      <c r="V99" s="143">
        <f ca="1">SUM(OFFSET(V91,,,IncludeRanks))/IncludeRanks</f>
        <v>1</v>
      </c>
      <c r="W99" s="143">
        <f ca="1">SUM(OFFSET(W91,,,IncludeRanks))/IncludeRanks</f>
        <v>1</v>
      </c>
      <c r="X99" s="143">
        <f ca="1">SUM(OFFSET(X91,,,IncludeRanks))/IncludeRanks</f>
        <v>1</v>
      </c>
    </row>
    <row r="100" spans="2:24" ht="15.75" hidden="1" outlineLevel="1" thickBot="1" x14ac:dyDescent="0.3">
      <c r="B100" s="41"/>
      <c r="C100" s="42" t="s">
        <v>197</v>
      </c>
      <c r="D100" s="42" t="s">
        <v>198</v>
      </c>
      <c r="E100" s="43" t="s">
        <v>199</v>
      </c>
      <c r="F100" s="44" t="s">
        <v>200</v>
      </c>
      <c r="G100" s="42" t="s">
        <v>0</v>
      </c>
      <c r="H100" s="114" t="s">
        <v>393</v>
      </c>
      <c r="I100" s="115" t="s">
        <v>203</v>
      </c>
      <c r="J100" s="115" t="s">
        <v>204</v>
      </c>
      <c r="K100" s="116" t="s">
        <v>382</v>
      </c>
      <c r="L100" s="78" t="s">
        <v>371</v>
      </c>
      <c r="M100" s="42" t="s">
        <v>195</v>
      </c>
      <c r="N100" s="42" t="s">
        <v>196</v>
      </c>
      <c r="O100" s="45" t="s">
        <v>383</v>
      </c>
      <c r="P100" s="45"/>
      <c r="Q100" s="45"/>
      <c r="R100" s="45"/>
      <c r="S100" s="45"/>
      <c r="T100" s="45"/>
      <c r="U100" s="144"/>
      <c r="V100" s="144"/>
      <c r="W100" s="144"/>
      <c r="X100" s="144"/>
    </row>
    <row r="101" spans="2:24" ht="15.75" hidden="1" outlineLevel="1" thickBot="1" x14ac:dyDescent="0.3">
      <c r="B101" s="35"/>
      <c r="C101" s="36" t="s">
        <v>171</v>
      </c>
      <c r="D101" s="36">
        <v>1</v>
      </c>
      <c r="E101" s="37">
        <v>0.96699999999999997</v>
      </c>
      <c r="F101" s="38" t="s">
        <v>43</v>
      </c>
      <c r="G101" s="36">
        <v>1108.5</v>
      </c>
      <c r="H101" s="98">
        <v>1.1864386654052814</v>
      </c>
      <c r="I101" s="37">
        <v>0.25279098875495887</v>
      </c>
      <c r="J101" s="37">
        <v>0.30651731277300054</v>
      </c>
      <c r="K101" s="99">
        <v>5.1242892603833079E-2</v>
      </c>
      <c r="L101" s="39">
        <f t="shared" ref="L101:L108" si="45">AmountInvested*(1+H101)^(Frac10day)-AmountInvested</f>
        <v>241.90780031302165</v>
      </c>
      <c r="M101" s="39">
        <f t="shared" ref="M101:M108" si="46">AmountInvested*(1+I101)^(Frac25day)-AmountInvested</f>
        <v>221.53163358868551</v>
      </c>
      <c r="N101" s="39">
        <f t="shared" ref="N101:N108" si="47">AmountInvested*(1+J101)^(Frac50day)-AmountInvested</f>
        <v>525.80711650081867</v>
      </c>
      <c r="O101" s="40">
        <f t="shared" ref="O101:O108" si="48">AmountInvested*(1+K101)^(Frac99day)-AmountInvested</f>
        <v>193.41043115015418</v>
      </c>
      <c r="P101" s="40"/>
      <c r="Q101" s="40"/>
      <c r="R101" s="40"/>
      <c r="S101" s="40"/>
      <c r="T101" s="40"/>
      <c r="U101" s="139">
        <f t="shared" ref="U101:X108" si="49">IF(L101&gt;0, 1, 0)</f>
        <v>1</v>
      </c>
      <c r="V101" s="107">
        <f t="shared" si="49"/>
        <v>1</v>
      </c>
      <c r="W101" s="107">
        <f t="shared" si="49"/>
        <v>1</v>
      </c>
      <c r="X101" s="107">
        <f t="shared" si="49"/>
        <v>1</v>
      </c>
    </row>
    <row r="102" spans="2:24" ht="15.75" hidden="1" outlineLevel="1" thickBot="1" x14ac:dyDescent="0.3">
      <c r="B102" s="46"/>
      <c r="C102" s="47" t="s">
        <v>172</v>
      </c>
      <c r="D102" s="47">
        <v>2</v>
      </c>
      <c r="E102" s="48">
        <v>1.2729999999999999</v>
      </c>
      <c r="F102" s="49" t="s">
        <v>43</v>
      </c>
      <c r="G102" s="47">
        <v>1038.5999999999999</v>
      </c>
      <c r="H102" s="100">
        <v>1.8814989323313189</v>
      </c>
      <c r="I102" s="48">
        <v>-0.43824190613113245</v>
      </c>
      <c r="J102" s="48">
        <v>-0.13281765817987934</v>
      </c>
      <c r="K102" s="101">
        <v>-0.17529440674935814</v>
      </c>
      <c r="L102" s="50">
        <f t="shared" si="45"/>
        <v>328.65800168676651</v>
      </c>
      <c r="M102" s="50">
        <f t="shared" si="46"/>
        <v>-545.23736667899357</v>
      </c>
      <c r="N102" s="50">
        <f t="shared" si="47"/>
        <v>-269.44007369770952</v>
      </c>
      <c r="O102" s="51">
        <f t="shared" si="48"/>
        <v>-712.16281460223581</v>
      </c>
      <c r="P102" s="51"/>
      <c r="Q102" s="51"/>
      <c r="R102" s="51"/>
      <c r="S102" s="51"/>
      <c r="T102" s="51"/>
      <c r="U102" s="140">
        <f t="shared" si="49"/>
        <v>1</v>
      </c>
      <c r="V102" s="108">
        <f t="shared" si="49"/>
        <v>0</v>
      </c>
      <c r="W102" s="108">
        <f t="shared" si="49"/>
        <v>0</v>
      </c>
      <c r="X102" s="108">
        <f t="shared" si="49"/>
        <v>0</v>
      </c>
    </row>
    <row r="103" spans="2:24" ht="15.75" hidden="1" outlineLevel="1" thickBot="1" x14ac:dyDescent="0.3">
      <c r="B103" s="35"/>
      <c r="C103" s="36" t="s">
        <v>173</v>
      </c>
      <c r="D103" s="36">
        <v>3</v>
      </c>
      <c r="E103" s="37">
        <v>1.171</v>
      </c>
      <c r="F103" s="38" t="s">
        <v>121</v>
      </c>
      <c r="G103" s="36">
        <v>846.3</v>
      </c>
      <c r="H103" s="98">
        <v>-0.49878802520441057</v>
      </c>
      <c r="I103" s="37">
        <v>-0.25689828451142238</v>
      </c>
      <c r="J103" s="37">
        <v>0.39727114943017772</v>
      </c>
      <c r="K103" s="99">
        <v>0.41520671920379781</v>
      </c>
      <c r="L103" s="39">
        <f t="shared" si="45"/>
        <v>-208.84358806945784</v>
      </c>
      <c r="M103" s="39">
        <f t="shared" si="46"/>
        <v>-284.54765974394832</v>
      </c>
      <c r="N103" s="39">
        <f t="shared" si="47"/>
        <v>662.16664198346189</v>
      </c>
      <c r="O103" s="40">
        <f t="shared" si="48"/>
        <v>1423.8972441933238</v>
      </c>
      <c r="P103" s="40"/>
      <c r="Q103" s="40"/>
      <c r="R103" s="40"/>
      <c r="S103" s="40"/>
      <c r="T103" s="40"/>
      <c r="U103" s="141">
        <f t="shared" si="49"/>
        <v>0</v>
      </c>
      <c r="V103" s="107">
        <f t="shared" si="49"/>
        <v>0</v>
      </c>
      <c r="W103" s="107">
        <f t="shared" si="49"/>
        <v>1</v>
      </c>
      <c r="X103" s="107">
        <f t="shared" si="49"/>
        <v>1</v>
      </c>
    </row>
    <row r="104" spans="2:24" ht="15.75" hidden="1" outlineLevel="1" thickBot="1" x14ac:dyDescent="0.3">
      <c r="B104" s="46"/>
      <c r="C104" s="47" t="s">
        <v>174</v>
      </c>
      <c r="D104" s="47">
        <v>4</v>
      </c>
      <c r="E104" s="48">
        <v>0.77700000000000002</v>
      </c>
      <c r="F104" s="49" t="s">
        <v>121</v>
      </c>
      <c r="G104" s="47">
        <v>747</v>
      </c>
      <c r="H104" s="100">
        <v>-0.52676193004589389</v>
      </c>
      <c r="I104" s="48">
        <v>0.53285777247380572</v>
      </c>
      <c r="J104" s="48">
        <v>0.70605117296577058</v>
      </c>
      <c r="K104" s="101">
        <v>0.50349701719857154</v>
      </c>
      <c r="L104" s="50">
        <f t="shared" si="45"/>
        <v>-226.01025685982313</v>
      </c>
      <c r="M104" s="50">
        <f t="shared" si="46"/>
        <v>424.01201029192453</v>
      </c>
      <c r="N104" s="50">
        <f t="shared" si="47"/>
        <v>1078.0964925136996</v>
      </c>
      <c r="O104" s="51">
        <f t="shared" si="48"/>
        <v>1692.0137876250737</v>
      </c>
      <c r="P104" s="51"/>
      <c r="Q104" s="51"/>
      <c r="R104" s="51"/>
      <c r="S104" s="51"/>
      <c r="T104" s="51"/>
      <c r="U104" s="140">
        <f t="shared" si="49"/>
        <v>0</v>
      </c>
      <c r="V104" s="108">
        <f t="shared" si="49"/>
        <v>1</v>
      </c>
      <c r="W104" s="108">
        <f t="shared" si="49"/>
        <v>1</v>
      </c>
      <c r="X104" s="108">
        <f t="shared" si="49"/>
        <v>1</v>
      </c>
    </row>
    <row r="105" spans="2:24" ht="15.75" hidden="1" outlineLevel="1" thickBot="1" x14ac:dyDescent="0.3">
      <c r="B105" s="35"/>
      <c r="C105" s="36" t="s">
        <v>129</v>
      </c>
      <c r="D105" s="36">
        <v>5</v>
      </c>
      <c r="E105" s="37">
        <v>0.85799999999999998</v>
      </c>
      <c r="F105" s="38" t="s">
        <v>121</v>
      </c>
      <c r="G105" s="36">
        <v>744</v>
      </c>
      <c r="H105" s="98">
        <v>-2.2656510352555781E-2</v>
      </c>
      <c r="I105" s="37">
        <v>1.7458168834249541</v>
      </c>
      <c r="J105" s="37">
        <v>1.1147777699298618</v>
      </c>
      <c r="K105" s="99">
        <v>0.41416529477872732</v>
      </c>
      <c r="L105" s="39">
        <f t="shared" si="45"/>
        <v>-7</v>
      </c>
      <c r="M105" s="39">
        <f t="shared" si="46"/>
        <v>1031.8570326698737</v>
      </c>
      <c r="N105" s="39">
        <f t="shared" si="47"/>
        <v>1543.6302570695007</v>
      </c>
      <c r="O105" s="40">
        <f t="shared" si="48"/>
        <v>1420.6739694964035</v>
      </c>
      <c r="P105" s="40"/>
      <c r="Q105" s="40"/>
      <c r="R105" s="40"/>
      <c r="S105" s="40"/>
      <c r="T105" s="40"/>
      <c r="U105" s="141">
        <f t="shared" si="49"/>
        <v>0</v>
      </c>
      <c r="V105" s="107">
        <f t="shared" si="49"/>
        <v>1</v>
      </c>
      <c r="W105" s="107">
        <f t="shared" si="49"/>
        <v>1</v>
      </c>
      <c r="X105" s="107">
        <f t="shared" si="49"/>
        <v>1</v>
      </c>
    </row>
    <row r="106" spans="2:24" ht="15.75" hidden="1" outlineLevel="1" thickBot="1" x14ac:dyDescent="0.3">
      <c r="B106" s="46"/>
      <c r="C106" s="47" t="s">
        <v>175</v>
      </c>
      <c r="D106" s="47">
        <v>6</v>
      </c>
      <c r="E106" s="48">
        <v>0.95799999999999996</v>
      </c>
      <c r="F106" s="49" t="s">
        <v>43</v>
      </c>
      <c r="G106" s="47">
        <v>735.5</v>
      </c>
      <c r="H106" s="100">
        <v>3.8439849162784467</v>
      </c>
      <c r="I106" s="48">
        <v>0.36607663078570019</v>
      </c>
      <c r="J106" s="48">
        <v>0.76698910186211489</v>
      </c>
      <c r="K106" s="101">
        <v>-4.1983370332290493E-2</v>
      </c>
      <c r="L106" s="50">
        <f t="shared" si="45"/>
        <v>493.89590039482027</v>
      </c>
      <c r="M106" s="50">
        <f t="shared" si="46"/>
        <v>307.92349522579752</v>
      </c>
      <c r="N106" s="50">
        <f t="shared" si="47"/>
        <v>1152.8661972830578</v>
      </c>
      <c r="O106" s="51">
        <f t="shared" si="48"/>
        <v>-163.0680206563884</v>
      </c>
      <c r="P106" s="51"/>
      <c r="Q106" s="51"/>
      <c r="R106" s="51"/>
      <c r="S106" s="51"/>
      <c r="T106" s="51"/>
      <c r="U106" s="140">
        <f t="shared" si="49"/>
        <v>1</v>
      </c>
      <c r="V106" s="108">
        <f t="shared" si="49"/>
        <v>1</v>
      </c>
      <c r="W106" s="108">
        <f t="shared" si="49"/>
        <v>1</v>
      </c>
      <c r="X106" s="108">
        <f t="shared" si="49"/>
        <v>0</v>
      </c>
    </row>
    <row r="107" spans="2:24" ht="15.75" hidden="1" outlineLevel="1" thickBot="1" x14ac:dyDescent="0.3">
      <c r="B107" s="35"/>
      <c r="C107" s="36" t="s">
        <v>25</v>
      </c>
      <c r="D107" s="36">
        <v>7</v>
      </c>
      <c r="E107" s="37">
        <v>0.86699999999999999</v>
      </c>
      <c r="F107" s="38" t="s">
        <v>121</v>
      </c>
      <c r="G107" s="36">
        <v>721.2</v>
      </c>
      <c r="H107" s="98">
        <v>-0.52676193004589389</v>
      </c>
      <c r="I107" s="37">
        <v>0.53285777247380572</v>
      </c>
      <c r="J107" s="37">
        <v>0.57342236144087977</v>
      </c>
      <c r="K107" s="99">
        <v>0.44387369063614268</v>
      </c>
      <c r="L107" s="39">
        <f t="shared" si="45"/>
        <v>-226.01025685982313</v>
      </c>
      <c r="M107" s="39">
        <f t="shared" si="46"/>
        <v>424.01201029192453</v>
      </c>
      <c r="N107" s="39">
        <f t="shared" si="47"/>
        <v>907.58700785482142</v>
      </c>
      <c r="O107" s="40">
        <f t="shared" si="48"/>
        <v>1512.055141579729</v>
      </c>
      <c r="P107" s="40"/>
      <c r="Q107" s="40"/>
      <c r="R107" s="40"/>
      <c r="S107" s="40"/>
      <c r="T107" s="40"/>
      <c r="U107" s="141">
        <f t="shared" si="49"/>
        <v>0</v>
      </c>
      <c r="V107" s="107">
        <f t="shared" si="49"/>
        <v>1</v>
      </c>
      <c r="W107" s="107">
        <f t="shared" si="49"/>
        <v>1</v>
      </c>
      <c r="X107" s="107">
        <f t="shared" si="49"/>
        <v>1</v>
      </c>
    </row>
    <row r="108" spans="2:24" ht="15.75" hidden="1" outlineLevel="1" thickBot="1" x14ac:dyDescent="0.3">
      <c r="B108" s="46"/>
      <c r="C108" s="47" t="s">
        <v>176</v>
      </c>
      <c r="D108" s="47">
        <v>8</v>
      </c>
      <c r="E108" s="48">
        <v>1.0760000000000001</v>
      </c>
      <c r="F108" s="49" t="s">
        <v>121</v>
      </c>
      <c r="G108" s="47">
        <v>717.6</v>
      </c>
      <c r="H108" s="100">
        <v>2.6897314915775183</v>
      </c>
      <c r="I108" s="48">
        <v>0.368590545634498</v>
      </c>
      <c r="J108" s="48">
        <v>0.71789813621965903</v>
      </c>
      <c r="K108" s="101">
        <v>0.22922305164075296</v>
      </c>
      <c r="L108" s="50">
        <f t="shared" si="45"/>
        <v>406.98287644144875</v>
      </c>
      <c r="M108" s="50">
        <f t="shared" si="46"/>
        <v>309.76618297575078</v>
      </c>
      <c r="N108" s="50">
        <f t="shared" si="47"/>
        <v>1092.7996707645198</v>
      </c>
      <c r="O108" s="57">
        <f t="shared" si="48"/>
        <v>823.26852621875696</v>
      </c>
      <c r="P108" s="57"/>
      <c r="Q108" s="57"/>
      <c r="R108" s="57"/>
      <c r="S108" s="57"/>
      <c r="T108" s="57"/>
      <c r="U108" s="142">
        <f t="shared" si="49"/>
        <v>1</v>
      </c>
      <c r="V108" s="109">
        <f t="shared" si="49"/>
        <v>1</v>
      </c>
      <c r="W108" s="109">
        <f t="shared" si="49"/>
        <v>1</v>
      </c>
      <c r="X108" s="109">
        <f t="shared" si="49"/>
        <v>1</v>
      </c>
    </row>
    <row r="109" spans="2:24" ht="15.75" hidden="1" collapsed="1" thickBot="1" x14ac:dyDescent="0.3">
      <c r="B109" s="58" t="s">
        <v>215</v>
      </c>
      <c r="C109" s="59">
        <v>5</v>
      </c>
      <c r="D109" s="67">
        <v>42170</v>
      </c>
      <c r="E109" s="67">
        <v>42530</v>
      </c>
      <c r="F109" s="60" t="s">
        <v>123</v>
      </c>
      <c r="G109" s="71">
        <f>AVERAGE(G101:G108)</f>
        <v>832.33749999999998</v>
      </c>
      <c r="H109" s="104">
        <f ca="1">((L109/AmountInvested)+1)^(1/Frac10day)-1</f>
        <v>1.1864386654052814</v>
      </c>
      <c r="I109" s="66">
        <f ca="1">((M109/AmountInvested)+1)^(1/Frac25day)-1</f>
        <v>0.25279098875495887</v>
      </c>
      <c r="J109" s="66">
        <f ca="1">((N109/AmountInvested)+1)^(1/Frac50day)-1</f>
        <v>0.30651731277300054</v>
      </c>
      <c r="K109" s="105">
        <f ca="1">((O109/AmountInvested)+1)^(1/Frac99day)-1</f>
        <v>5.1242892603833079E-2</v>
      </c>
      <c r="L109" s="61">
        <f ca="1">AVERAGE(OFFSET(L101,,,IncludeRanks))</f>
        <v>241.90780031302165</v>
      </c>
      <c r="M109" s="61">
        <f ca="1">AVERAGE(OFFSET(M101,,,IncludeRanks))</f>
        <v>221.53163358868551</v>
      </c>
      <c r="N109" s="61">
        <f ca="1">AVERAGE(OFFSET(N101,,,IncludeRanks))</f>
        <v>525.80711650081867</v>
      </c>
      <c r="O109" s="62">
        <f ca="1">AVERAGE(OFFSET(O101,,,IncludeRanks))</f>
        <v>193.41043115015418</v>
      </c>
      <c r="P109" s="62">
        <v>-298</v>
      </c>
      <c r="Q109" s="62">
        <v>347</v>
      </c>
      <c r="R109" s="62">
        <v>827</v>
      </c>
      <c r="S109" s="62">
        <v>1427</v>
      </c>
      <c r="T109" s="62"/>
      <c r="U109" s="143">
        <f ca="1">SUM(OFFSET(U101,,,IncludeRanks))/IncludeRanks</f>
        <v>1</v>
      </c>
      <c r="V109" s="143">
        <f ca="1">SUM(OFFSET(V101,,,IncludeRanks))/IncludeRanks</f>
        <v>1</v>
      </c>
      <c r="W109" s="143">
        <f ca="1">SUM(OFFSET(W101,,,IncludeRanks))/IncludeRanks</f>
        <v>1</v>
      </c>
      <c r="X109" s="143">
        <f ca="1">SUM(OFFSET(X101,,,IncludeRanks))/IncludeRanks</f>
        <v>1</v>
      </c>
    </row>
    <row r="110" spans="2:24" ht="15.75" hidden="1" outlineLevel="1" thickBot="1" x14ac:dyDescent="0.3">
      <c r="B110" s="41"/>
      <c r="C110" s="42" t="s">
        <v>197</v>
      </c>
      <c r="D110" s="42" t="s">
        <v>198</v>
      </c>
      <c r="E110" s="43" t="s">
        <v>199</v>
      </c>
      <c r="F110" s="44" t="s">
        <v>200</v>
      </c>
      <c r="G110" s="42" t="s">
        <v>0</v>
      </c>
      <c r="H110" s="114" t="s">
        <v>393</v>
      </c>
      <c r="I110" s="115" t="s">
        <v>203</v>
      </c>
      <c r="J110" s="115" t="s">
        <v>204</v>
      </c>
      <c r="K110" s="116" t="s">
        <v>382</v>
      </c>
      <c r="L110" s="78" t="s">
        <v>371</v>
      </c>
      <c r="M110" s="42" t="s">
        <v>195</v>
      </c>
      <c r="N110" s="42" t="s">
        <v>196</v>
      </c>
      <c r="O110" s="45" t="s">
        <v>383</v>
      </c>
      <c r="P110" s="45"/>
      <c r="Q110" s="45"/>
      <c r="R110" s="45"/>
      <c r="S110" s="45"/>
      <c r="T110" s="45"/>
      <c r="U110" s="144"/>
      <c r="V110" s="144"/>
      <c r="W110" s="144"/>
      <c r="X110" s="144"/>
    </row>
    <row r="111" spans="2:24" ht="15.75" hidden="1" outlineLevel="1" thickBot="1" x14ac:dyDescent="0.3">
      <c r="B111" s="35"/>
      <c r="C111" s="36" t="s">
        <v>238</v>
      </c>
      <c r="D111" s="36">
        <v>1</v>
      </c>
      <c r="E111" s="37">
        <v>1.0309999999999999</v>
      </c>
      <c r="F111" s="38" t="s">
        <v>43</v>
      </c>
      <c r="G111" s="36">
        <v>1116.2</v>
      </c>
      <c r="H111" s="98">
        <v>0.63961301822382022</v>
      </c>
      <c r="I111" s="37">
        <v>0.20015987928996948</v>
      </c>
      <c r="J111" s="37">
        <v>-0.4296546263627451</v>
      </c>
      <c r="K111" s="99">
        <v>-0.28585129363043038</v>
      </c>
      <c r="L111" s="39">
        <f t="shared" ref="L111:L118" si="50">AmountInvested*(1+H111)^(Frac10day)-AmountInvested</f>
        <v>152.23218098022517</v>
      </c>
      <c r="M111" s="39">
        <f t="shared" ref="M111:M118" si="51">AmountInvested*(1+I111)^(Frac25day)-AmountInvested</f>
        <v>178.969236612229</v>
      </c>
      <c r="N111" s="39">
        <f t="shared" ref="N111:N118" si="52">AmountInvested*(1+J111)^(Frac50day)-AmountInvested</f>
        <v>-1020.3425750094993</v>
      </c>
      <c r="O111" s="40">
        <f t="shared" ref="O111:O118" si="53">AmountInvested*(1+K111)^(Frac99day)-AmountInvested</f>
        <v>-1210.7398879887696</v>
      </c>
      <c r="P111" s="40"/>
      <c r="Q111" s="40"/>
      <c r="R111" s="40"/>
      <c r="S111" s="40"/>
      <c r="T111" s="40"/>
      <c r="U111" s="139">
        <f t="shared" ref="U111:X118" si="54">IF(L111&gt;0, 1, 0)</f>
        <v>1</v>
      </c>
      <c r="V111" s="107">
        <f t="shared" si="54"/>
        <v>1</v>
      </c>
      <c r="W111" s="107">
        <f t="shared" si="54"/>
        <v>0</v>
      </c>
      <c r="X111" s="107">
        <f t="shared" si="54"/>
        <v>0</v>
      </c>
    </row>
    <row r="112" spans="2:24" ht="15.75" hidden="1" outlineLevel="1" thickBot="1" x14ac:dyDescent="0.3">
      <c r="B112" s="46"/>
      <c r="C112" s="47" t="s">
        <v>239</v>
      </c>
      <c r="D112" s="47">
        <v>2</v>
      </c>
      <c r="E112" s="48">
        <v>0.93200000000000005</v>
      </c>
      <c r="F112" s="49" t="s">
        <v>43</v>
      </c>
      <c r="G112" s="47">
        <v>1011</v>
      </c>
      <c r="H112" s="100">
        <v>1.382802193530408</v>
      </c>
      <c r="I112" s="48">
        <v>0.39372714209228987</v>
      </c>
      <c r="J112" s="48">
        <v>-0.3847128859854877</v>
      </c>
      <c r="K112" s="101">
        <v>-0.25804285613798894</v>
      </c>
      <c r="L112" s="50">
        <f t="shared" si="50"/>
        <v>268.85763786866846</v>
      </c>
      <c r="M112" s="50">
        <f t="shared" si="51"/>
        <v>328.02503552889902</v>
      </c>
      <c r="N112" s="50">
        <f t="shared" si="52"/>
        <v>-888.84890601738334</v>
      </c>
      <c r="O112" s="51">
        <f t="shared" si="53"/>
        <v>-1081.0879510544073</v>
      </c>
      <c r="P112" s="51"/>
      <c r="Q112" s="51"/>
      <c r="R112" s="51"/>
      <c r="S112" s="51"/>
      <c r="T112" s="51"/>
      <c r="U112" s="140">
        <f t="shared" si="54"/>
        <v>1</v>
      </c>
      <c r="V112" s="108">
        <f t="shared" si="54"/>
        <v>1</v>
      </c>
      <c r="W112" s="108">
        <f t="shared" si="54"/>
        <v>0</v>
      </c>
      <c r="X112" s="108">
        <f t="shared" si="54"/>
        <v>0</v>
      </c>
    </row>
    <row r="113" spans="2:24" ht="15.75" hidden="1" outlineLevel="1" thickBot="1" x14ac:dyDescent="0.3">
      <c r="B113" s="35"/>
      <c r="C113" s="36" t="s">
        <v>240</v>
      </c>
      <c r="D113" s="36">
        <v>3</v>
      </c>
      <c r="E113" s="37">
        <v>0.93300000000000005</v>
      </c>
      <c r="F113" s="38" t="s">
        <v>121</v>
      </c>
      <c r="G113" s="36">
        <v>641.6</v>
      </c>
      <c r="H113" s="98">
        <v>1.382802193530408</v>
      </c>
      <c r="I113" s="37">
        <v>0.39372714209228987</v>
      </c>
      <c r="J113" s="37">
        <v>-0.3847128859854877</v>
      </c>
      <c r="K113" s="99">
        <v>-0.25804285613798894</v>
      </c>
      <c r="L113" s="39">
        <f t="shared" si="50"/>
        <v>268.85763786866846</v>
      </c>
      <c r="M113" s="39">
        <f t="shared" si="51"/>
        <v>328.02503552889902</v>
      </c>
      <c r="N113" s="39">
        <f t="shared" si="52"/>
        <v>-888.84890601738334</v>
      </c>
      <c r="O113" s="40">
        <f t="shared" si="53"/>
        <v>-1081.0879510544073</v>
      </c>
      <c r="P113" s="40"/>
      <c r="Q113" s="40"/>
      <c r="R113" s="40"/>
      <c r="S113" s="40"/>
      <c r="T113" s="40"/>
      <c r="U113" s="141">
        <f t="shared" si="54"/>
        <v>1</v>
      </c>
      <c r="V113" s="107">
        <f t="shared" si="54"/>
        <v>1</v>
      </c>
      <c r="W113" s="107">
        <f t="shared" si="54"/>
        <v>0</v>
      </c>
      <c r="X113" s="107">
        <f t="shared" si="54"/>
        <v>0</v>
      </c>
    </row>
    <row r="114" spans="2:24" ht="15.75" hidden="1" outlineLevel="1" thickBot="1" x14ac:dyDescent="0.3">
      <c r="B114" s="46"/>
      <c r="C114" s="47" t="s">
        <v>241</v>
      </c>
      <c r="D114" s="47">
        <v>4</v>
      </c>
      <c r="E114" s="48">
        <v>0.71599999999999997</v>
      </c>
      <c r="F114" s="49" t="s">
        <v>121</v>
      </c>
      <c r="G114" s="47">
        <v>614.6</v>
      </c>
      <c r="H114" s="100">
        <v>0.63961301822382022</v>
      </c>
      <c r="I114" s="48">
        <v>0.20015987928996948</v>
      </c>
      <c r="J114" s="48">
        <v>-0.4296546263627451</v>
      </c>
      <c r="K114" s="101">
        <v>-0.28585129363043038</v>
      </c>
      <c r="L114" s="50">
        <f t="shared" si="50"/>
        <v>152.23218098022517</v>
      </c>
      <c r="M114" s="50">
        <f t="shared" si="51"/>
        <v>178.969236612229</v>
      </c>
      <c r="N114" s="50">
        <f t="shared" si="52"/>
        <v>-1020.3425750094993</v>
      </c>
      <c r="O114" s="51">
        <f t="shared" si="53"/>
        <v>-1210.7398879887696</v>
      </c>
      <c r="P114" s="51"/>
      <c r="Q114" s="51"/>
      <c r="R114" s="51"/>
      <c r="S114" s="51"/>
      <c r="T114" s="51"/>
      <c r="U114" s="140">
        <f t="shared" si="54"/>
        <v>1</v>
      </c>
      <c r="V114" s="108">
        <f t="shared" si="54"/>
        <v>1</v>
      </c>
      <c r="W114" s="108">
        <f t="shared" si="54"/>
        <v>0</v>
      </c>
      <c r="X114" s="108">
        <f t="shared" si="54"/>
        <v>0</v>
      </c>
    </row>
    <row r="115" spans="2:24" ht="15.75" hidden="1" outlineLevel="1" thickBot="1" x14ac:dyDescent="0.3">
      <c r="B115" s="35"/>
      <c r="C115" s="36" t="s">
        <v>242</v>
      </c>
      <c r="D115" s="36">
        <v>5</v>
      </c>
      <c r="E115" s="37">
        <v>0.754</v>
      </c>
      <c r="F115" s="38" t="s">
        <v>121</v>
      </c>
      <c r="G115" s="36">
        <v>609.70000000000005</v>
      </c>
      <c r="H115" s="98">
        <v>0.82597476676379378</v>
      </c>
      <c r="I115" s="37">
        <v>0.25296941493972924</v>
      </c>
      <c r="J115" s="37">
        <v>-0.41705964243132831</v>
      </c>
      <c r="K115" s="99">
        <v>-0.27795149194199464</v>
      </c>
      <c r="L115" s="39">
        <f t="shared" si="50"/>
        <v>185.68211197629535</v>
      </c>
      <c r="M115" s="39">
        <f t="shared" si="51"/>
        <v>221.67315872132531</v>
      </c>
      <c r="N115" s="39">
        <f t="shared" si="52"/>
        <v>-982.67013663883154</v>
      </c>
      <c r="O115" s="40">
        <f t="shared" si="53"/>
        <v>-1173.5965064529337</v>
      </c>
      <c r="P115" s="40"/>
      <c r="Q115" s="40"/>
      <c r="R115" s="40"/>
      <c r="S115" s="40"/>
      <c r="T115" s="40"/>
      <c r="U115" s="141">
        <f t="shared" si="54"/>
        <v>1</v>
      </c>
      <c r="V115" s="107">
        <f t="shared" si="54"/>
        <v>1</v>
      </c>
      <c r="W115" s="107">
        <f t="shared" si="54"/>
        <v>0</v>
      </c>
      <c r="X115" s="107">
        <f t="shared" si="54"/>
        <v>0</v>
      </c>
    </row>
    <row r="116" spans="2:24" ht="15.75" hidden="1" outlineLevel="1" thickBot="1" x14ac:dyDescent="0.3">
      <c r="B116" s="46"/>
      <c r="C116" s="47" t="s">
        <v>243</v>
      </c>
      <c r="D116" s="47">
        <v>6</v>
      </c>
      <c r="E116" s="48">
        <v>0.78800000000000003</v>
      </c>
      <c r="F116" s="49" t="s">
        <v>43</v>
      </c>
      <c r="G116" s="47">
        <v>558.1</v>
      </c>
      <c r="H116" s="100">
        <v>1.382802193530408</v>
      </c>
      <c r="I116" s="48">
        <v>0.39372714209228987</v>
      </c>
      <c r="J116" s="48">
        <v>-0.3847128859854877</v>
      </c>
      <c r="K116" s="101">
        <v>-0.25804285613798894</v>
      </c>
      <c r="L116" s="50">
        <f t="shared" si="50"/>
        <v>268.85763786866846</v>
      </c>
      <c r="M116" s="50">
        <f t="shared" si="51"/>
        <v>328.02503552889902</v>
      </c>
      <c r="N116" s="50">
        <f t="shared" si="52"/>
        <v>-888.84890601738334</v>
      </c>
      <c r="O116" s="51">
        <f t="shared" si="53"/>
        <v>-1081.0879510544073</v>
      </c>
      <c r="P116" s="51"/>
      <c r="Q116" s="51"/>
      <c r="R116" s="51"/>
      <c r="S116" s="51"/>
      <c r="T116" s="51"/>
      <c r="U116" s="140">
        <f t="shared" si="54"/>
        <v>1</v>
      </c>
      <c r="V116" s="108">
        <f t="shared" si="54"/>
        <v>1</v>
      </c>
      <c r="W116" s="108">
        <f t="shared" si="54"/>
        <v>0</v>
      </c>
      <c r="X116" s="108">
        <f t="shared" si="54"/>
        <v>0</v>
      </c>
    </row>
    <row r="117" spans="2:24" ht="15.75" hidden="1" outlineLevel="1" thickBot="1" x14ac:dyDescent="0.3">
      <c r="B117" s="35"/>
      <c r="C117" s="36" t="s">
        <v>244</v>
      </c>
      <c r="D117" s="68">
        <v>7</v>
      </c>
      <c r="E117" s="37">
        <v>0.879</v>
      </c>
      <c r="F117" s="38" t="s">
        <v>43</v>
      </c>
      <c r="G117" s="36">
        <v>552.29999999999995</v>
      </c>
      <c r="H117" s="98">
        <v>1.382802193530408</v>
      </c>
      <c r="I117" s="37">
        <v>0.39372714209228987</v>
      </c>
      <c r="J117" s="37">
        <v>-0.3847128859854877</v>
      </c>
      <c r="K117" s="99">
        <v>-0.25804285613798894</v>
      </c>
      <c r="L117" s="39">
        <f t="shared" si="50"/>
        <v>268.85763786866846</v>
      </c>
      <c r="M117" s="39">
        <f t="shared" si="51"/>
        <v>328.02503552889902</v>
      </c>
      <c r="N117" s="39">
        <f t="shared" si="52"/>
        <v>-888.84890601738334</v>
      </c>
      <c r="O117" s="40">
        <f t="shared" si="53"/>
        <v>-1081.0879510544073</v>
      </c>
      <c r="P117" s="40"/>
      <c r="Q117" s="40"/>
      <c r="R117" s="40"/>
      <c r="S117" s="40"/>
      <c r="T117" s="40"/>
      <c r="U117" s="141">
        <f t="shared" si="54"/>
        <v>1</v>
      </c>
      <c r="V117" s="107">
        <f t="shared" si="54"/>
        <v>1</v>
      </c>
      <c r="W117" s="107">
        <f t="shared" si="54"/>
        <v>0</v>
      </c>
      <c r="X117" s="107">
        <f t="shared" si="54"/>
        <v>0</v>
      </c>
    </row>
    <row r="118" spans="2:24" ht="15.75" hidden="1" outlineLevel="1" thickBot="1" x14ac:dyDescent="0.3">
      <c r="B118" s="52"/>
      <c r="C118" s="53" t="s">
        <v>245</v>
      </c>
      <c r="D118" s="53">
        <v>8</v>
      </c>
      <c r="E118" s="54">
        <v>0.82</v>
      </c>
      <c r="F118" s="55" t="s">
        <v>43</v>
      </c>
      <c r="G118" s="53">
        <v>534</v>
      </c>
      <c r="H118" s="102">
        <v>1.2146595237728177</v>
      </c>
      <c r="I118" s="54">
        <v>1.0234992337823532</v>
      </c>
      <c r="J118" s="54">
        <v>3.5838117912640355E-2</v>
      </c>
      <c r="K118" s="103">
        <v>-3.5479519156132344E-2</v>
      </c>
      <c r="L118" s="56">
        <f t="shared" si="50"/>
        <v>245.92202105423894</v>
      </c>
      <c r="M118" s="56">
        <f t="shared" si="51"/>
        <v>709.273702355762</v>
      </c>
      <c r="N118" s="56">
        <f t="shared" si="52"/>
        <v>67.715751367604753</v>
      </c>
      <c r="O118" s="57">
        <f t="shared" si="53"/>
        <v>-137.52177489287169</v>
      </c>
      <c r="P118" s="57"/>
      <c r="Q118" s="57"/>
      <c r="R118" s="57"/>
      <c r="S118" s="57"/>
      <c r="T118" s="57"/>
      <c r="U118" s="142">
        <f t="shared" si="54"/>
        <v>1</v>
      </c>
      <c r="V118" s="109">
        <f t="shared" si="54"/>
        <v>1</v>
      </c>
      <c r="W118" s="109">
        <f t="shared" si="54"/>
        <v>1</v>
      </c>
      <c r="X118" s="109">
        <f t="shared" si="54"/>
        <v>0</v>
      </c>
    </row>
    <row r="119" spans="2:24" ht="15.75" collapsed="1" thickBot="1" x14ac:dyDescent="0.3">
      <c r="B119" s="58" t="s">
        <v>237</v>
      </c>
      <c r="C119" s="59">
        <v>5</v>
      </c>
      <c r="D119" s="67">
        <v>42179</v>
      </c>
      <c r="E119" s="67">
        <v>42541</v>
      </c>
      <c r="F119" s="60" t="s">
        <v>123</v>
      </c>
      <c r="G119" s="71">
        <f>AVERAGE(G111:G118)</f>
        <v>704.6875</v>
      </c>
      <c r="H119" s="104">
        <f ca="1">((L119/AmountInvested)+1)^(1/Frac10day)-1</f>
        <v>0.639613018223816</v>
      </c>
      <c r="I119" s="66">
        <f ca="1">((M119/AmountInvested)+1)^(1/Frac25day)-1</f>
        <v>0.20015987928996948</v>
      </c>
      <c r="J119" s="66">
        <f ca="1">((N119/AmountInvested)+1)^(1/Frac50day)-1</f>
        <v>-0.4296546263627451</v>
      </c>
      <c r="K119" s="105">
        <f ca="1">((O119/AmountInvested)+1)^(1/Frac99day)-1</f>
        <v>-0.28585129363043071</v>
      </c>
      <c r="L119" s="61">
        <f ca="1">AVERAGE(OFFSET(L111,,,IncludeRanks))</f>
        <v>152.23218098022517</v>
      </c>
      <c r="M119" s="61">
        <f ca="1">AVERAGE(OFFSET(M111,,,IncludeRanks))</f>
        <v>178.969236612229</v>
      </c>
      <c r="N119" s="61">
        <f ca="1">AVERAGE(OFFSET(N111,,,IncludeRanks))</f>
        <v>-1020.3425750094993</v>
      </c>
      <c r="O119" s="62">
        <f ca="1">AVERAGE(OFFSET(O111,,,IncludeRanks))</f>
        <v>-1210.7398879887696</v>
      </c>
      <c r="P119" s="62">
        <v>-89</v>
      </c>
      <c r="Q119" s="62">
        <v>-103</v>
      </c>
      <c r="R119" s="62">
        <v>-1269</v>
      </c>
      <c r="S119" s="62">
        <v>-1446</v>
      </c>
      <c r="T119" s="62"/>
      <c r="U119" s="143">
        <f ca="1">SUM(OFFSET(U111,,,IncludeRanks))/IncludeRanks</f>
        <v>1</v>
      </c>
      <c r="V119" s="143">
        <f ca="1">SUM(OFFSET(V111,,,IncludeRanks))/IncludeRanks</f>
        <v>1</v>
      </c>
      <c r="W119" s="143">
        <f ca="1">SUM(OFFSET(W111,,,IncludeRanks))/IncludeRanks</f>
        <v>0</v>
      </c>
      <c r="X119" s="143">
        <f ca="1">SUM(OFFSET(X111,,,IncludeRanks))/IncludeRanks</f>
        <v>0</v>
      </c>
    </row>
    <row r="120" spans="2:24" ht="15.75" hidden="1" outlineLevel="1" thickBot="1" x14ac:dyDescent="0.3">
      <c r="B120" s="41"/>
      <c r="C120" s="42" t="s">
        <v>197</v>
      </c>
      <c r="D120" s="42" t="s">
        <v>198</v>
      </c>
      <c r="E120" s="43" t="s">
        <v>199</v>
      </c>
      <c r="F120" s="44" t="s">
        <v>200</v>
      </c>
      <c r="G120" s="42" t="s">
        <v>0</v>
      </c>
      <c r="H120" s="41"/>
      <c r="I120" s="43" t="s">
        <v>203</v>
      </c>
      <c r="J120" s="43" t="s">
        <v>204</v>
      </c>
      <c r="K120" s="106" t="s">
        <v>382</v>
      </c>
      <c r="L120" s="78" t="s">
        <v>371</v>
      </c>
      <c r="M120" s="42" t="s">
        <v>195</v>
      </c>
      <c r="N120" s="42" t="s">
        <v>196</v>
      </c>
      <c r="O120" s="45" t="s">
        <v>383</v>
      </c>
      <c r="P120" s="45"/>
      <c r="Q120" s="45"/>
      <c r="R120" s="45"/>
      <c r="S120" s="45"/>
      <c r="T120" s="45"/>
      <c r="U120" s="144"/>
      <c r="V120" s="144"/>
      <c r="W120" s="144"/>
      <c r="X120" s="144"/>
    </row>
    <row r="121" spans="2:24" ht="15.75" hidden="1" outlineLevel="1" thickBot="1" x14ac:dyDescent="0.3">
      <c r="B121" s="35"/>
      <c r="C121" s="36" t="s">
        <v>246</v>
      </c>
      <c r="D121" s="36"/>
      <c r="E121" s="37">
        <v>1.7250000000000001</v>
      </c>
      <c r="F121" s="38" t="s">
        <v>121</v>
      </c>
      <c r="G121" s="36">
        <v>1914.2</v>
      </c>
      <c r="H121" s="98">
        <v>-0.54111958371551094</v>
      </c>
      <c r="I121" s="37">
        <v>0.19516363655771585</v>
      </c>
      <c r="J121" s="37">
        <v>-0.23169357241977762</v>
      </c>
      <c r="K121" s="99"/>
      <c r="L121" s="39">
        <f t="shared" ref="L121:L128" si="55">AmountInvested*(1+H121)^(Frac10day)-AmountInvested</f>
        <v>-235.20700638406379</v>
      </c>
      <c r="M121" s="39">
        <f t="shared" ref="M121:M128" si="56">AmountInvested*(1+I121)^(Frac25day)-AmountInvested</f>
        <v>174.84169695275705</v>
      </c>
      <c r="N121" s="39">
        <f t="shared" ref="N121:N128" si="57">AmountInvested*(1+J121)^(Frac50day)-AmountInvested</f>
        <v>-492.62174719287759</v>
      </c>
      <c r="O121" s="40">
        <f t="shared" ref="O121:O128" si="58">AmountInvested*(1+K121)^(Frac99day)-AmountInvested</f>
        <v>0</v>
      </c>
      <c r="P121" s="40"/>
      <c r="Q121" s="40"/>
      <c r="R121" s="40"/>
      <c r="S121" s="40"/>
      <c r="T121" s="40"/>
      <c r="U121" s="139">
        <f t="shared" ref="U121:X128" si="59">IF(L121&gt;0, 1, 0)</f>
        <v>0</v>
      </c>
      <c r="V121" s="107">
        <f t="shared" si="59"/>
        <v>1</v>
      </c>
      <c r="W121" s="107">
        <f t="shared" si="59"/>
        <v>0</v>
      </c>
      <c r="X121" s="107">
        <f t="shared" si="59"/>
        <v>0</v>
      </c>
    </row>
    <row r="122" spans="2:24" ht="15.75" hidden="1" outlineLevel="1" thickBot="1" x14ac:dyDescent="0.3">
      <c r="B122" s="46"/>
      <c r="C122" s="47" t="s">
        <v>247</v>
      </c>
      <c r="D122" s="47"/>
      <c r="E122" s="48">
        <v>1.67</v>
      </c>
      <c r="F122" s="38" t="s">
        <v>121</v>
      </c>
      <c r="G122" s="47">
        <v>1692.7</v>
      </c>
      <c r="H122" s="100">
        <v>-0.54111958371551094</v>
      </c>
      <c r="I122" s="48">
        <v>0.37437469260484146</v>
      </c>
      <c r="J122" s="48">
        <v>-0.17118665448459025</v>
      </c>
      <c r="K122" s="101">
        <v>9.8411991901294904E-3</v>
      </c>
      <c r="L122" s="50">
        <f t="shared" si="55"/>
        <v>-235.20700638406379</v>
      </c>
      <c r="M122" s="50">
        <f t="shared" si="56"/>
        <v>313.99435895343777</v>
      </c>
      <c r="N122" s="50">
        <f t="shared" si="57"/>
        <v>-353.4754412689781</v>
      </c>
      <c r="O122" s="51">
        <f t="shared" si="58"/>
        <v>37.610729711464955</v>
      </c>
      <c r="P122" s="51"/>
      <c r="Q122" s="51"/>
      <c r="R122" s="51"/>
      <c r="S122" s="51"/>
      <c r="T122" s="51"/>
      <c r="U122" s="140">
        <f t="shared" si="59"/>
        <v>0</v>
      </c>
      <c r="V122" s="108">
        <f t="shared" si="59"/>
        <v>1</v>
      </c>
      <c r="W122" s="108">
        <f t="shared" si="59"/>
        <v>0</v>
      </c>
      <c r="X122" s="108">
        <f t="shared" si="59"/>
        <v>1</v>
      </c>
    </row>
    <row r="123" spans="2:24" ht="15.75" hidden="1" outlineLevel="1" thickBot="1" x14ac:dyDescent="0.3">
      <c r="B123" s="35"/>
      <c r="C123" s="36" t="s">
        <v>248</v>
      </c>
      <c r="D123" s="36"/>
      <c r="E123" s="37">
        <v>1.73</v>
      </c>
      <c r="F123" s="38" t="s">
        <v>121</v>
      </c>
      <c r="G123" s="36">
        <v>1641.8</v>
      </c>
      <c r="H123" s="98">
        <v>8.0865480291516114</v>
      </c>
      <c r="I123" s="37">
        <v>2.6781967524384918</v>
      </c>
      <c r="J123" s="37">
        <v>0.35538652718549257</v>
      </c>
      <c r="K123" s="99">
        <v>0.15127248831591578</v>
      </c>
      <c r="L123" s="39">
        <f t="shared" si="55"/>
        <v>697.55213323219505</v>
      </c>
      <c r="M123" s="39">
        <f t="shared" si="56"/>
        <v>1349.9065941286644</v>
      </c>
      <c r="N123" s="39">
        <f t="shared" si="57"/>
        <v>600.15233344667286</v>
      </c>
      <c r="O123" s="40">
        <f t="shared" si="58"/>
        <v>554.83905026982939</v>
      </c>
      <c r="P123" s="40"/>
      <c r="Q123" s="40"/>
      <c r="R123" s="40"/>
      <c r="S123" s="40"/>
      <c r="T123" s="40"/>
      <c r="U123" s="141">
        <f t="shared" si="59"/>
        <v>1</v>
      </c>
      <c r="V123" s="107">
        <f t="shared" si="59"/>
        <v>1</v>
      </c>
      <c r="W123" s="107">
        <f t="shared" si="59"/>
        <v>1</v>
      </c>
      <c r="X123" s="107">
        <f t="shared" si="59"/>
        <v>1</v>
      </c>
    </row>
    <row r="124" spans="2:24" ht="15.75" hidden="1" outlineLevel="1" thickBot="1" x14ac:dyDescent="0.3">
      <c r="B124" s="46"/>
      <c r="C124" s="47" t="s">
        <v>249</v>
      </c>
      <c r="D124" s="47"/>
      <c r="E124" s="48">
        <v>1.333</v>
      </c>
      <c r="F124" s="38" t="s">
        <v>121</v>
      </c>
      <c r="G124" s="47">
        <v>1320.7</v>
      </c>
      <c r="H124" s="100">
        <v>-0.54111958371551094</v>
      </c>
      <c r="I124" s="48">
        <v>0.19516363655771585</v>
      </c>
      <c r="J124" s="48">
        <v>-0.23169357241977762</v>
      </c>
      <c r="K124" s="101">
        <v>-5.369528125458678E-2</v>
      </c>
      <c r="L124" s="50">
        <f t="shared" si="55"/>
        <v>-235.20700638406379</v>
      </c>
      <c r="M124" s="50">
        <f t="shared" si="56"/>
        <v>174.84169695275705</v>
      </c>
      <c r="N124" s="50">
        <f t="shared" si="57"/>
        <v>-492.62174719287759</v>
      </c>
      <c r="O124" s="51">
        <f t="shared" si="58"/>
        <v>-209.34188411994</v>
      </c>
      <c r="P124" s="51"/>
      <c r="Q124" s="51"/>
      <c r="R124" s="51"/>
      <c r="S124" s="51"/>
      <c r="T124" s="51"/>
      <c r="U124" s="140">
        <f t="shared" si="59"/>
        <v>0</v>
      </c>
      <c r="V124" s="108">
        <f t="shared" si="59"/>
        <v>1</v>
      </c>
      <c r="W124" s="108">
        <f t="shared" si="59"/>
        <v>0</v>
      </c>
      <c r="X124" s="108">
        <f t="shared" si="59"/>
        <v>0</v>
      </c>
    </row>
    <row r="125" spans="2:24" ht="15.75" hidden="1" outlineLevel="1" thickBot="1" x14ac:dyDescent="0.3">
      <c r="B125" s="35"/>
      <c r="C125" s="36" t="s">
        <v>250</v>
      </c>
      <c r="D125" s="36"/>
      <c r="E125" s="37">
        <v>1.2609999999999999</v>
      </c>
      <c r="F125" s="38" t="s">
        <v>121</v>
      </c>
      <c r="G125" s="36">
        <v>827.3</v>
      </c>
      <c r="H125" s="98">
        <v>-0.54111958371551094</v>
      </c>
      <c r="I125" s="37">
        <v>0.37437469260484146</v>
      </c>
      <c r="J125" s="37">
        <v>-0.17118665448459025</v>
      </c>
      <c r="K125" s="99">
        <v>-6.2614511872752909E-2</v>
      </c>
      <c r="L125" s="39">
        <f t="shared" si="55"/>
        <v>-235.20700638406379</v>
      </c>
      <c r="M125" s="39">
        <f t="shared" si="56"/>
        <v>313.99435895343777</v>
      </c>
      <c r="N125" s="39">
        <f t="shared" si="57"/>
        <v>-353.4754412689781</v>
      </c>
      <c r="O125" s="40">
        <f t="shared" si="58"/>
        <v>-244.81926753193875</v>
      </c>
      <c r="P125" s="40"/>
      <c r="Q125" s="40"/>
      <c r="R125" s="40"/>
      <c r="S125" s="40"/>
      <c r="T125" s="40"/>
      <c r="U125" s="141">
        <f t="shared" si="59"/>
        <v>0</v>
      </c>
      <c r="V125" s="107">
        <f t="shared" si="59"/>
        <v>1</v>
      </c>
      <c r="W125" s="107">
        <f t="shared" si="59"/>
        <v>0</v>
      </c>
      <c r="X125" s="107">
        <f t="shared" si="59"/>
        <v>0</v>
      </c>
    </row>
    <row r="126" spans="2:24" ht="15.75" hidden="1" outlineLevel="1" thickBot="1" x14ac:dyDescent="0.3">
      <c r="B126" s="46"/>
      <c r="C126" s="47" t="s">
        <v>251</v>
      </c>
      <c r="D126" s="47"/>
      <c r="E126" s="48">
        <v>1.2170000000000001</v>
      </c>
      <c r="F126" s="38" t="s">
        <v>121</v>
      </c>
      <c r="G126" s="47">
        <v>576.9</v>
      </c>
      <c r="H126" s="100">
        <v>0.41632616299427005</v>
      </c>
      <c r="I126" s="48">
        <v>-0.16011121681108575</v>
      </c>
      <c r="J126" s="48">
        <v>0.32838897384076526</v>
      </c>
      <c r="K126" s="101">
        <v>-5.2417534160824841E-2</v>
      </c>
      <c r="L126" s="50">
        <f t="shared" si="55"/>
        <v>106.92115932996967</v>
      </c>
      <c r="M126" s="50">
        <f t="shared" si="56"/>
        <v>-168.20820207792531</v>
      </c>
      <c r="N126" s="50">
        <f t="shared" si="57"/>
        <v>559.35380932641965</v>
      </c>
      <c r="O126" s="51">
        <f t="shared" si="58"/>
        <v>-204.27639189962974</v>
      </c>
      <c r="P126" s="51"/>
      <c r="Q126" s="51"/>
      <c r="R126" s="51"/>
      <c r="S126" s="51"/>
      <c r="T126" s="51"/>
      <c r="U126" s="140">
        <f t="shared" si="59"/>
        <v>1</v>
      </c>
      <c r="V126" s="108">
        <f t="shared" si="59"/>
        <v>0</v>
      </c>
      <c r="W126" s="108">
        <f t="shared" si="59"/>
        <v>1</v>
      </c>
      <c r="X126" s="108">
        <f t="shared" si="59"/>
        <v>0</v>
      </c>
    </row>
    <row r="127" spans="2:24" ht="15.75" hidden="1" outlineLevel="1" thickBot="1" x14ac:dyDescent="0.3">
      <c r="B127" s="35"/>
      <c r="C127" s="36" t="s">
        <v>252</v>
      </c>
      <c r="D127" s="36"/>
      <c r="E127" s="37">
        <v>2.2080000000000002</v>
      </c>
      <c r="F127" s="38" t="s">
        <v>121</v>
      </c>
      <c r="G127" s="36">
        <v>446</v>
      </c>
      <c r="H127" s="98">
        <v>-0.54111958371551094</v>
      </c>
      <c r="I127" s="37">
        <v>0.23935815382211945</v>
      </c>
      <c r="J127" s="37">
        <v>-0.21640152337039564</v>
      </c>
      <c r="K127" s="99">
        <v>-8.3784759041376056E-2</v>
      </c>
      <c r="L127" s="39">
        <f t="shared" si="55"/>
        <v>-235.20700638406379</v>
      </c>
      <c r="M127" s="39">
        <f t="shared" si="56"/>
        <v>210.82428840219291</v>
      </c>
      <c r="N127" s="39">
        <f t="shared" si="57"/>
        <v>-456.64080772011584</v>
      </c>
      <c r="O127" s="40">
        <f t="shared" si="58"/>
        <v>-329.86850811285694</v>
      </c>
      <c r="P127" s="40"/>
      <c r="Q127" s="40"/>
      <c r="R127" s="40"/>
      <c r="S127" s="40"/>
      <c r="T127" s="40"/>
      <c r="U127" s="141">
        <f t="shared" si="59"/>
        <v>0</v>
      </c>
      <c r="V127" s="107">
        <f t="shared" si="59"/>
        <v>1</v>
      </c>
      <c r="W127" s="107">
        <f t="shared" si="59"/>
        <v>0</v>
      </c>
      <c r="X127" s="107">
        <f t="shared" si="59"/>
        <v>0</v>
      </c>
    </row>
    <row r="128" spans="2:24" ht="15.75" hidden="1" outlineLevel="1" thickBot="1" x14ac:dyDescent="0.3">
      <c r="B128" s="52"/>
      <c r="C128" s="53" t="s">
        <v>253</v>
      </c>
      <c r="D128" s="53"/>
      <c r="E128" s="54">
        <v>2.0920000000000001</v>
      </c>
      <c r="F128" s="38" t="s">
        <v>121</v>
      </c>
      <c r="G128" s="53">
        <v>374</v>
      </c>
      <c r="H128" s="102">
        <v>-0.54111958371551094</v>
      </c>
      <c r="I128" s="54">
        <v>0.19516363655771585</v>
      </c>
      <c r="J128" s="54">
        <v>-0.23169357241977762</v>
      </c>
      <c r="K128" s="103">
        <v>-9.271374293459389E-2</v>
      </c>
      <c r="L128" s="56">
        <f t="shared" si="55"/>
        <v>-235.20700638406379</v>
      </c>
      <c r="M128" s="56">
        <f t="shared" si="56"/>
        <v>174.84169695275705</v>
      </c>
      <c r="N128" s="56">
        <f t="shared" si="57"/>
        <v>-492.62174719287759</v>
      </c>
      <c r="O128" s="57">
        <f t="shared" si="58"/>
        <v>-366.10310293169823</v>
      </c>
      <c r="P128" s="57"/>
      <c r="Q128" s="57"/>
      <c r="R128" s="57"/>
      <c r="S128" s="57"/>
      <c r="T128" s="57"/>
      <c r="U128" s="142">
        <f t="shared" si="59"/>
        <v>0</v>
      </c>
      <c r="V128" s="109">
        <f t="shared" si="59"/>
        <v>1</v>
      </c>
      <c r="W128" s="109">
        <f t="shared" si="59"/>
        <v>0</v>
      </c>
      <c r="X128" s="109">
        <f t="shared" si="59"/>
        <v>0</v>
      </c>
    </row>
    <row r="129" spans="2:24" ht="15.75" collapsed="1" thickBot="1" x14ac:dyDescent="0.3">
      <c r="B129" s="58" t="s">
        <v>254</v>
      </c>
      <c r="C129" s="59">
        <v>8</v>
      </c>
      <c r="D129" s="67">
        <v>42179</v>
      </c>
      <c r="E129" s="67">
        <v>42541</v>
      </c>
      <c r="F129" s="60" t="s">
        <v>121</v>
      </c>
      <c r="G129" s="71">
        <f>AVERAGE(G121:G128)</f>
        <v>1099.1999999999998</v>
      </c>
      <c r="H129" s="104">
        <f ca="1">((L129/AmountInvested)+1)^(1/Frac10day)-1</f>
        <v>-0.54111958371551094</v>
      </c>
      <c r="I129" s="66">
        <f ca="1">((M129/AmountInvested)+1)^(1/Frac25day)-1</f>
        <v>0.19516363655771585</v>
      </c>
      <c r="J129" s="66">
        <f ca="1">((N129/AmountInvested)+1)^(1/Frac50day)-1</f>
        <v>-0.23169357241977762</v>
      </c>
      <c r="K129" s="105">
        <f ca="1">((O129/AmountInvested)+1)^(1/Frac99day)-1</f>
        <v>0</v>
      </c>
      <c r="L129" s="61">
        <f ca="1">AVERAGE(OFFSET(L121,,,IncludeRanks))</f>
        <v>-235.20700638406379</v>
      </c>
      <c r="M129" s="61">
        <f ca="1">AVERAGE(OFFSET(M121,,,IncludeRanks))</f>
        <v>174.84169695275705</v>
      </c>
      <c r="N129" s="61">
        <f ca="1">AVERAGE(OFFSET(N121,,,IncludeRanks))</f>
        <v>-492.62174719287759</v>
      </c>
      <c r="O129" s="62">
        <f ca="1">AVERAGE(OFFSET(O121,,,IncludeRanks))</f>
        <v>0</v>
      </c>
      <c r="P129" s="62">
        <v>-298</v>
      </c>
      <c r="Q129" s="62">
        <v>-10</v>
      </c>
      <c r="R129" s="62">
        <v>658</v>
      </c>
      <c r="S129" s="62">
        <v>650</v>
      </c>
      <c r="T129" s="62"/>
      <c r="U129" s="143">
        <f ca="1">SUM(OFFSET(U121,,,IncludeRanks))/IncludeRanks</f>
        <v>0</v>
      </c>
      <c r="V129" s="143">
        <f ca="1">SUM(OFFSET(V121,,,IncludeRanks))/IncludeRanks</f>
        <v>1</v>
      </c>
      <c r="W129" s="143">
        <f ca="1">SUM(OFFSET(W121,,,IncludeRanks))/IncludeRanks</f>
        <v>0</v>
      </c>
      <c r="X129" s="143">
        <f ca="1">SUM(OFFSET(X121,,,IncludeRanks))/IncludeRanks</f>
        <v>0</v>
      </c>
    </row>
    <row r="130" spans="2:24" ht="15.75" hidden="1" outlineLevel="1" thickBot="1" x14ac:dyDescent="0.3">
      <c r="B130" s="41"/>
      <c r="C130" s="42" t="s">
        <v>197</v>
      </c>
      <c r="D130" s="42" t="s">
        <v>198</v>
      </c>
      <c r="E130" s="43" t="s">
        <v>199</v>
      </c>
      <c r="F130" s="44" t="s">
        <v>200</v>
      </c>
      <c r="G130" s="42" t="s">
        <v>0</v>
      </c>
      <c r="H130" s="114" t="s">
        <v>393</v>
      </c>
      <c r="I130" s="115" t="s">
        <v>203</v>
      </c>
      <c r="J130" s="115" t="s">
        <v>204</v>
      </c>
      <c r="K130" s="116" t="s">
        <v>382</v>
      </c>
      <c r="L130" s="78" t="s">
        <v>371</v>
      </c>
      <c r="M130" s="42" t="s">
        <v>195</v>
      </c>
      <c r="N130" s="42" t="s">
        <v>196</v>
      </c>
      <c r="O130" s="45" t="s">
        <v>383</v>
      </c>
      <c r="P130" s="45"/>
      <c r="Q130" s="45"/>
      <c r="R130" s="45"/>
      <c r="S130" s="45"/>
      <c r="T130" s="45"/>
      <c r="U130" s="144"/>
      <c r="V130" s="144"/>
      <c r="W130" s="144"/>
      <c r="X130" s="144"/>
    </row>
    <row r="131" spans="2:24" ht="15.75" hidden="1" outlineLevel="1" thickBot="1" x14ac:dyDescent="0.3">
      <c r="B131" s="35"/>
      <c r="C131" s="36" t="s">
        <v>256</v>
      </c>
      <c r="D131" s="36">
        <v>1</v>
      </c>
      <c r="E131" s="37">
        <v>6.2190000000000003</v>
      </c>
      <c r="F131" s="38" t="s">
        <v>43</v>
      </c>
      <c r="G131" s="36">
        <v>61320.9</v>
      </c>
      <c r="H131" s="98">
        <v>80.357313138957153</v>
      </c>
      <c r="I131" s="37">
        <v>-0.54563275281783841</v>
      </c>
      <c r="J131" s="37">
        <v>-0.18354745492831848</v>
      </c>
      <c r="K131" s="99">
        <v>0.68219539390926287</v>
      </c>
      <c r="L131" s="39">
        <f t="shared" ref="L131:L138" si="60">AmountInvested*(1+H131)^(Frac10day)-AmountInvested</f>
        <v>1438.6093787208429</v>
      </c>
      <c r="M131" s="39">
        <f t="shared" ref="M131:M138" si="61">AmountInvested*(1+I131)^(Frac25day)-AmountInvested</f>
        <v>-738.26503589007189</v>
      </c>
      <c r="N131" s="39">
        <f t="shared" ref="N131:N138" si="62">AmountInvested*(1+J131)^(Frac50day)-AmountInvested</f>
        <v>-381.21764101652298</v>
      </c>
      <c r="O131" s="40">
        <f t="shared" ref="O131:O138" si="63">AmountInvested*(1+K131)^(Frac99day)-AmountInvested</f>
        <v>2206.3542126148732</v>
      </c>
      <c r="P131" s="40"/>
      <c r="Q131" s="40"/>
      <c r="R131" s="40"/>
      <c r="S131" s="40"/>
      <c r="T131" s="40"/>
      <c r="U131" s="139">
        <f t="shared" ref="U131:X138" si="64">IF(L131&gt;0, 1, 0)</f>
        <v>1</v>
      </c>
      <c r="V131" s="107">
        <f t="shared" si="64"/>
        <v>0</v>
      </c>
      <c r="W131" s="107">
        <f t="shared" si="64"/>
        <v>0</v>
      </c>
      <c r="X131" s="107">
        <f t="shared" si="64"/>
        <v>1</v>
      </c>
    </row>
    <row r="132" spans="2:24" ht="15.75" hidden="1" outlineLevel="1" thickBot="1" x14ac:dyDescent="0.3">
      <c r="B132" s="46"/>
      <c r="C132" s="47" t="s">
        <v>257</v>
      </c>
      <c r="D132" s="47">
        <v>2</v>
      </c>
      <c r="E132" s="48">
        <v>4.9509999999999996</v>
      </c>
      <c r="F132" s="49" t="s">
        <v>43</v>
      </c>
      <c r="G132" s="47">
        <v>27876.400000000001</v>
      </c>
      <c r="H132" s="100">
        <v>293.67339849879568</v>
      </c>
      <c r="I132" s="48">
        <v>-4.2319182186520532E-2</v>
      </c>
      <c r="J132" s="48">
        <v>-0.93117993008376443</v>
      </c>
      <c r="K132" s="101">
        <v>-0.78602330726754421</v>
      </c>
      <c r="L132" s="50">
        <f t="shared" si="60"/>
        <v>1897.4005718628378</v>
      </c>
      <c r="M132" s="50">
        <f t="shared" si="61"/>
        <v>-41.951357938251022</v>
      </c>
      <c r="N132" s="50">
        <f t="shared" si="62"/>
        <v>-4012.7315726071274</v>
      </c>
      <c r="O132" s="51">
        <f t="shared" si="63"/>
        <v>-4462.5840527829205</v>
      </c>
      <c r="P132" s="51"/>
      <c r="Q132" s="51"/>
      <c r="R132" s="51"/>
      <c r="S132" s="51"/>
      <c r="T132" s="51"/>
      <c r="U132" s="140">
        <f t="shared" si="64"/>
        <v>1</v>
      </c>
      <c r="V132" s="108">
        <f t="shared" si="64"/>
        <v>0</v>
      </c>
      <c r="W132" s="108">
        <f t="shared" si="64"/>
        <v>0</v>
      </c>
      <c r="X132" s="108">
        <f t="shared" si="64"/>
        <v>0</v>
      </c>
    </row>
    <row r="133" spans="2:24" ht="15.75" hidden="1" outlineLevel="1" thickBot="1" x14ac:dyDescent="0.3">
      <c r="B133" s="35"/>
      <c r="C133" s="36" t="s">
        <v>258</v>
      </c>
      <c r="D133" s="36">
        <v>3</v>
      </c>
      <c r="E133" s="37">
        <v>5.4619999999999997</v>
      </c>
      <c r="F133" s="38" t="s">
        <v>43</v>
      </c>
      <c r="G133" s="36">
        <v>26317.9</v>
      </c>
      <c r="H133" s="98">
        <v>0.42913283271247704</v>
      </c>
      <c r="I133" s="37">
        <v>-0.98886349369820703</v>
      </c>
      <c r="J133" s="37">
        <v>-0.98147360401348294</v>
      </c>
      <c r="K133" s="99">
        <v>-0.62788665180265368</v>
      </c>
      <c r="L133" s="39">
        <f t="shared" si="60"/>
        <v>109.70142050610957</v>
      </c>
      <c r="M133" s="39">
        <f t="shared" si="61"/>
        <v>-3541.9620313652613</v>
      </c>
      <c r="N133" s="39">
        <f t="shared" si="62"/>
        <v>-5344.211277823515</v>
      </c>
      <c r="O133" s="40">
        <f t="shared" si="63"/>
        <v>-3154.1794284717153</v>
      </c>
      <c r="P133" s="40"/>
      <c r="Q133" s="40"/>
      <c r="R133" s="40"/>
      <c r="S133" s="40"/>
      <c r="T133" s="40"/>
      <c r="U133" s="141">
        <f t="shared" si="64"/>
        <v>1</v>
      </c>
      <c r="V133" s="107">
        <f t="shared" si="64"/>
        <v>0</v>
      </c>
      <c r="W133" s="107">
        <f t="shared" si="64"/>
        <v>0</v>
      </c>
      <c r="X133" s="107">
        <f t="shared" si="64"/>
        <v>0</v>
      </c>
    </row>
    <row r="134" spans="2:24" ht="15.75" hidden="1" outlineLevel="1" thickBot="1" x14ac:dyDescent="0.3">
      <c r="B134" s="46"/>
      <c r="C134" s="47" t="s">
        <v>259</v>
      </c>
      <c r="D134" s="47">
        <v>4</v>
      </c>
      <c r="E134" s="48">
        <v>5.4210000000000003</v>
      </c>
      <c r="F134" s="49" t="s">
        <v>43</v>
      </c>
      <c r="G134" s="47">
        <v>26146.7</v>
      </c>
      <c r="H134" s="100">
        <v>0.1038673863427535</v>
      </c>
      <c r="I134" s="48">
        <v>-0.99256572471588744</v>
      </c>
      <c r="J134" s="48">
        <v>-0.98515130767372938</v>
      </c>
      <c r="K134" s="101">
        <v>-0.66861864717123143</v>
      </c>
      <c r="L134" s="50">
        <f t="shared" si="60"/>
        <v>30.240577522068634</v>
      </c>
      <c r="M134" s="50">
        <f t="shared" si="61"/>
        <v>-3790.7793970051143</v>
      </c>
      <c r="N134" s="50">
        <f t="shared" si="62"/>
        <v>-5537.5478396663684</v>
      </c>
      <c r="O134" s="51">
        <f t="shared" si="63"/>
        <v>-3451.7423518679389</v>
      </c>
      <c r="P134" s="51"/>
      <c r="Q134" s="51"/>
      <c r="R134" s="51"/>
      <c r="S134" s="51"/>
      <c r="T134" s="51"/>
      <c r="U134" s="140">
        <f t="shared" si="64"/>
        <v>1</v>
      </c>
      <c r="V134" s="108">
        <f t="shared" si="64"/>
        <v>0</v>
      </c>
      <c r="W134" s="108">
        <f t="shared" si="64"/>
        <v>0</v>
      </c>
      <c r="X134" s="108">
        <f t="shared" si="64"/>
        <v>0</v>
      </c>
    </row>
    <row r="135" spans="2:24" ht="15.75" hidden="1" outlineLevel="1" thickBot="1" x14ac:dyDescent="0.3">
      <c r="B135" s="35"/>
      <c r="C135" s="36" t="s">
        <v>260</v>
      </c>
      <c r="D135" s="36">
        <v>5</v>
      </c>
      <c r="E135" s="37">
        <v>5.4320000000000004</v>
      </c>
      <c r="F135" s="38" t="s">
        <v>43</v>
      </c>
      <c r="G135" s="36">
        <v>26116.6</v>
      </c>
      <c r="H135" s="98">
        <v>0.1038673863427535</v>
      </c>
      <c r="I135" s="37">
        <v>-0.99512253087045133</v>
      </c>
      <c r="J135" s="37">
        <v>-0.99796274820623398</v>
      </c>
      <c r="K135" s="99">
        <v>-0.90814354721893076</v>
      </c>
      <c r="L135" s="39">
        <f t="shared" si="60"/>
        <v>30.240577522068634</v>
      </c>
      <c r="M135" s="39">
        <f t="shared" si="61"/>
        <v>-4040.0703312671803</v>
      </c>
      <c r="N135" s="39">
        <f t="shared" si="62"/>
        <v>-6950.4653720876358</v>
      </c>
      <c r="O135" s="40">
        <f t="shared" si="63"/>
        <v>-5995.7113734634404</v>
      </c>
      <c r="P135" s="40"/>
      <c r="Q135" s="40"/>
      <c r="R135" s="40"/>
      <c r="S135" s="40"/>
      <c r="T135" s="40"/>
      <c r="U135" s="141">
        <f t="shared" si="64"/>
        <v>1</v>
      </c>
      <c r="V135" s="107">
        <f t="shared" si="64"/>
        <v>0</v>
      </c>
      <c r="W135" s="107">
        <f t="shared" si="64"/>
        <v>0</v>
      </c>
      <c r="X135" s="107">
        <f t="shared" si="64"/>
        <v>0</v>
      </c>
    </row>
    <row r="136" spans="2:24" ht="15.75" hidden="1" outlineLevel="1" thickBot="1" x14ac:dyDescent="0.3">
      <c r="B136" s="46"/>
      <c r="C136" s="47" t="s">
        <v>261</v>
      </c>
      <c r="D136" s="47">
        <v>6</v>
      </c>
      <c r="E136" s="48">
        <v>2.8170000000000002</v>
      </c>
      <c r="F136" s="49" t="s">
        <v>43</v>
      </c>
      <c r="G136" s="47">
        <v>25068.9</v>
      </c>
      <c r="H136" s="100">
        <v>450.95702154288097</v>
      </c>
      <c r="I136" s="48">
        <v>55.792493549557904</v>
      </c>
      <c r="J136" s="48">
        <v>2.8252961297343888</v>
      </c>
      <c r="K136" s="101">
        <v>-0.28704550424916186</v>
      </c>
      <c r="L136" s="50">
        <f t="shared" si="60"/>
        <v>2053.9106550274264</v>
      </c>
      <c r="M136" s="50">
        <f t="shared" si="61"/>
        <v>4810.0342661968771</v>
      </c>
      <c r="N136" s="50">
        <f t="shared" si="62"/>
        <v>2932.3506024336002</v>
      </c>
      <c r="O136" s="51">
        <f t="shared" si="63"/>
        <v>-1216.3768517648332</v>
      </c>
      <c r="P136" s="51"/>
      <c r="Q136" s="51"/>
      <c r="R136" s="51"/>
      <c r="S136" s="51"/>
      <c r="T136" s="51"/>
      <c r="U136" s="140">
        <f t="shared" si="64"/>
        <v>1</v>
      </c>
      <c r="V136" s="108">
        <f t="shared" si="64"/>
        <v>1</v>
      </c>
      <c r="W136" s="108">
        <f t="shared" si="64"/>
        <v>1</v>
      </c>
      <c r="X136" s="108">
        <f t="shared" si="64"/>
        <v>0</v>
      </c>
    </row>
    <row r="137" spans="2:24" ht="15.75" hidden="1" outlineLevel="1" thickBot="1" x14ac:dyDescent="0.3">
      <c r="B137" s="35"/>
      <c r="C137" s="36" t="s">
        <v>262</v>
      </c>
      <c r="D137" s="68">
        <v>7</v>
      </c>
      <c r="E137" s="37">
        <v>5.1479999999999997</v>
      </c>
      <c r="F137" s="38" t="s">
        <v>43</v>
      </c>
      <c r="G137" s="36">
        <v>17500.5</v>
      </c>
      <c r="H137" s="98">
        <v>2.0051884154770434</v>
      </c>
      <c r="I137" s="37">
        <v>-0.98010928551786902</v>
      </c>
      <c r="J137" s="37">
        <v>-0.97097342677513376</v>
      </c>
      <c r="K137" s="99">
        <v>-0.52336877688228722</v>
      </c>
      <c r="L137" s="39">
        <f t="shared" si="60"/>
        <v>341.93098980745162</v>
      </c>
      <c r="M137" s="39">
        <f t="shared" si="61"/>
        <v>-3167.3211337288858</v>
      </c>
      <c r="N137" s="39">
        <f t="shared" si="62"/>
        <v>-4925.7812146588431</v>
      </c>
      <c r="O137" s="40">
        <f t="shared" si="63"/>
        <v>-2472.7451416775002</v>
      </c>
      <c r="P137" s="40"/>
      <c r="Q137" s="40"/>
      <c r="R137" s="40"/>
      <c r="S137" s="40"/>
      <c r="T137" s="40"/>
      <c r="U137" s="141">
        <f t="shared" si="64"/>
        <v>1</v>
      </c>
      <c r="V137" s="107">
        <f t="shared" si="64"/>
        <v>0</v>
      </c>
      <c r="W137" s="107">
        <f t="shared" si="64"/>
        <v>0</v>
      </c>
      <c r="X137" s="107">
        <f t="shared" si="64"/>
        <v>0</v>
      </c>
    </row>
    <row r="138" spans="2:24" ht="15.75" hidden="1" outlineLevel="1" thickBot="1" x14ac:dyDescent="0.3">
      <c r="B138" s="52"/>
      <c r="C138" s="53" t="s">
        <v>263</v>
      </c>
      <c r="D138" s="53">
        <v>8</v>
      </c>
      <c r="E138" s="54">
        <v>5.1479999999999997</v>
      </c>
      <c r="F138" s="55" t="s">
        <v>43</v>
      </c>
      <c r="G138" s="53">
        <v>17500.5</v>
      </c>
      <c r="H138" s="102">
        <v>0.1038673863427535</v>
      </c>
      <c r="I138" s="54">
        <v>-0.99512253087045133</v>
      </c>
      <c r="J138" s="54">
        <v>-0.98691935208595682</v>
      </c>
      <c r="K138" s="103">
        <v>-0.68550315620728153</v>
      </c>
      <c r="L138" s="56">
        <f t="shared" si="60"/>
        <v>30.240577522068634</v>
      </c>
      <c r="M138" s="56">
        <f t="shared" si="61"/>
        <v>-4040.0703312671803</v>
      </c>
      <c r="N138" s="56">
        <f t="shared" si="62"/>
        <v>-5644.6746063780847</v>
      </c>
      <c r="O138" s="57">
        <f t="shared" si="63"/>
        <v>-3581.706419818519</v>
      </c>
      <c r="P138" s="57"/>
      <c r="Q138" s="57"/>
      <c r="R138" s="57"/>
      <c r="S138" s="57"/>
      <c r="T138" s="57"/>
      <c r="U138" s="142">
        <f t="shared" si="64"/>
        <v>1</v>
      </c>
      <c r="V138" s="109">
        <f t="shared" si="64"/>
        <v>0</v>
      </c>
      <c r="W138" s="109">
        <f t="shared" si="64"/>
        <v>0</v>
      </c>
      <c r="X138" s="109">
        <f t="shared" si="64"/>
        <v>0</v>
      </c>
    </row>
    <row r="139" spans="2:24" ht="15.75" collapsed="1" thickBot="1" x14ac:dyDescent="0.3">
      <c r="B139" s="58" t="s">
        <v>255</v>
      </c>
      <c r="C139" s="59">
        <v>8</v>
      </c>
      <c r="D139" s="67">
        <v>42179</v>
      </c>
      <c r="E139" s="67">
        <v>42541</v>
      </c>
      <c r="F139" s="60" t="s">
        <v>43</v>
      </c>
      <c r="G139" s="71">
        <f>AVERAGE(G131:G138)</f>
        <v>28481.050000000003</v>
      </c>
      <c r="H139" s="104">
        <f ca="1">((L139/AmountInvested)+1)^(1/Frac10day)-1</f>
        <v>80.357313138957011</v>
      </c>
      <c r="I139" s="66">
        <f ca="1">((M139/AmountInvested)+1)^(1/Frac25day)-1</f>
        <v>-0.54563275281783841</v>
      </c>
      <c r="J139" s="66">
        <f ca="1">((N139/AmountInvested)+1)^(1/Frac50day)-1</f>
        <v>-0.18354745492831848</v>
      </c>
      <c r="K139" s="105">
        <f ca="1">((O139/AmountInvested)+1)^(1/Frac99day)-1</f>
        <v>0.68219539390926309</v>
      </c>
      <c r="L139" s="61">
        <f ca="1">AVERAGE(OFFSET(L131,,,IncludeRanks))</f>
        <v>1438.6093787208429</v>
      </c>
      <c r="M139" s="61">
        <f ca="1">AVERAGE(OFFSET(M131,,,IncludeRanks))</f>
        <v>-738.26503589007189</v>
      </c>
      <c r="N139" s="61">
        <f ca="1">AVERAGE(OFFSET(N131,,,IncludeRanks))</f>
        <v>-381.21764101652298</v>
      </c>
      <c r="O139" s="62">
        <f ca="1">AVERAGE(OFFSET(O131,,,IncludeRanks))</f>
        <v>2206.3542126148732</v>
      </c>
      <c r="P139" s="62">
        <v>-942</v>
      </c>
      <c r="Q139" s="62">
        <v>-1014</v>
      </c>
      <c r="R139" s="62">
        <v>36</v>
      </c>
      <c r="S139" s="62">
        <v>-543</v>
      </c>
      <c r="T139" s="62"/>
      <c r="U139" s="143">
        <f ca="1">SUM(OFFSET(U131,,,IncludeRanks))/IncludeRanks</f>
        <v>1</v>
      </c>
      <c r="V139" s="143">
        <f ca="1">SUM(OFFSET(V131,,,IncludeRanks))/IncludeRanks</f>
        <v>0</v>
      </c>
      <c r="W139" s="143">
        <f ca="1">SUM(OFFSET(W131,,,IncludeRanks))/IncludeRanks</f>
        <v>0</v>
      </c>
      <c r="X139" s="143">
        <f ca="1">SUM(OFFSET(X131,,,IncludeRanks))/IncludeRanks</f>
        <v>1</v>
      </c>
    </row>
    <row r="140" spans="2:24" ht="15.75" hidden="1" outlineLevel="1" thickBot="1" x14ac:dyDescent="0.3">
      <c r="B140" s="41"/>
      <c r="C140" s="42" t="s">
        <v>197</v>
      </c>
      <c r="D140" s="42" t="s">
        <v>198</v>
      </c>
      <c r="E140" s="43" t="s">
        <v>199</v>
      </c>
      <c r="F140" s="44" t="s">
        <v>200</v>
      </c>
      <c r="G140" s="42" t="s">
        <v>0</v>
      </c>
      <c r="H140" s="114" t="s">
        <v>393</v>
      </c>
      <c r="I140" s="115" t="s">
        <v>203</v>
      </c>
      <c r="J140" s="115" t="s">
        <v>204</v>
      </c>
      <c r="K140" s="116" t="s">
        <v>382</v>
      </c>
      <c r="L140" s="78" t="s">
        <v>371</v>
      </c>
      <c r="M140" s="42" t="s">
        <v>195</v>
      </c>
      <c r="N140" s="42" t="s">
        <v>196</v>
      </c>
      <c r="O140" s="45" t="s">
        <v>383</v>
      </c>
      <c r="P140" s="45"/>
      <c r="Q140" s="45"/>
      <c r="R140" s="45"/>
      <c r="S140" s="45"/>
      <c r="T140" s="45"/>
      <c r="U140" s="144"/>
      <c r="V140" s="144"/>
      <c r="W140" s="144"/>
      <c r="X140" s="144"/>
    </row>
    <row r="141" spans="2:24" ht="15.75" hidden="1" outlineLevel="1" thickBot="1" x14ac:dyDescent="0.3">
      <c r="B141" s="35"/>
      <c r="C141" s="36" t="s">
        <v>265</v>
      </c>
      <c r="D141" s="36"/>
      <c r="E141" s="37">
        <v>1.177</v>
      </c>
      <c r="F141" s="38" t="s">
        <v>43</v>
      </c>
      <c r="G141" s="36">
        <v>991.7</v>
      </c>
      <c r="H141" s="98">
        <v>1.2171955003416732</v>
      </c>
      <c r="I141" s="37">
        <v>0.68383136891381358</v>
      </c>
      <c r="J141" s="37">
        <v>0.38649999868392371</v>
      </c>
      <c r="K141" s="99">
        <v>-6.7840658976247026E-2</v>
      </c>
      <c r="L141" s="39">
        <f t="shared" ref="L141:L148" si="65">AmountInvested*(1+H141)^(Frac10day)-AmountInvested</f>
        <v>246.28031424815708</v>
      </c>
      <c r="M141" s="39">
        <f t="shared" ref="M141:M148" si="66">AmountInvested*(1+I141)^(Frac25day)-AmountInvested</f>
        <v>519.64907390037843</v>
      </c>
      <c r="N141" s="39">
        <f t="shared" ref="N141:N148" si="67">AmountInvested*(1+J141)^(Frac50day)-AmountInvested</f>
        <v>646.3639616515411</v>
      </c>
      <c r="O141" s="40">
        <f t="shared" ref="O141:O148" si="68">AmountInvested*(1+K141)^(Frac99day)-AmountInvested</f>
        <v>-265.70373866938098</v>
      </c>
      <c r="P141" s="40"/>
      <c r="Q141" s="40"/>
      <c r="R141" s="40"/>
      <c r="S141" s="40"/>
      <c r="T141" s="40"/>
      <c r="U141" s="139">
        <f t="shared" ref="U141:X148" si="69">IF(L141&gt;0, 1, 0)</f>
        <v>1</v>
      </c>
      <c r="V141" s="107">
        <f t="shared" si="69"/>
        <v>1</v>
      </c>
      <c r="W141" s="107">
        <f t="shared" si="69"/>
        <v>1</v>
      </c>
      <c r="X141" s="107">
        <f t="shared" si="69"/>
        <v>0</v>
      </c>
    </row>
    <row r="142" spans="2:24" ht="15.75" hidden="1" outlineLevel="1" thickBot="1" x14ac:dyDescent="0.3">
      <c r="B142" s="46"/>
      <c r="C142" s="47" t="s">
        <v>266</v>
      </c>
      <c r="D142" s="47"/>
      <c r="E142" s="48">
        <v>0.88300000000000001</v>
      </c>
      <c r="F142" s="49" t="s">
        <v>121</v>
      </c>
      <c r="G142" s="47">
        <v>759.3</v>
      </c>
      <c r="H142" s="100">
        <v>2.6311168283050783</v>
      </c>
      <c r="I142" s="48">
        <v>1.0489801658685831</v>
      </c>
      <c r="J142" s="48">
        <v>0.30726373173375143</v>
      </c>
      <c r="K142" s="101">
        <v>-9.5062567817910781E-2</v>
      </c>
      <c r="L142" s="50">
        <f t="shared" si="65"/>
        <v>401.89199573556107</v>
      </c>
      <c r="M142" s="50">
        <f t="shared" si="66"/>
        <v>722.31082806287122</v>
      </c>
      <c r="N142" s="50">
        <f t="shared" si="67"/>
        <v>526.95942624596137</v>
      </c>
      <c r="O142" s="51">
        <f t="shared" si="68"/>
        <v>-375.67133935955826</v>
      </c>
      <c r="P142" s="51"/>
      <c r="Q142" s="51"/>
      <c r="R142" s="51"/>
      <c r="S142" s="51"/>
      <c r="T142" s="51"/>
      <c r="U142" s="140">
        <f t="shared" si="69"/>
        <v>1</v>
      </c>
      <c r="V142" s="108">
        <f t="shared" si="69"/>
        <v>1</v>
      </c>
      <c r="W142" s="108">
        <f t="shared" si="69"/>
        <v>1</v>
      </c>
      <c r="X142" s="108">
        <f t="shared" si="69"/>
        <v>0</v>
      </c>
    </row>
    <row r="143" spans="2:24" ht="15.75" hidden="1" outlineLevel="1" thickBot="1" x14ac:dyDescent="0.3">
      <c r="B143" s="35"/>
      <c r="C143" s="36" t="s">
        <v>267</v>
      </c>
      <c r="D143" s="36"/>
      <c r="E143" s="37">
        <v>0.85499999999999998</v>
      </c>
      <c r="F143" s="38" t="s">
        <v>121</v>
      </c>
      <c r="G143" s="36">
        <v>758.3</v>
      </c>
      <c r="H143" s="98">
        <v>0.23409240789289942</v>
      </c>
      <c r="I143" s="37">
        <v>0.3320363385475289</v>
      </c>
      <c r="J143" s="37">
        <v>0.27105653293442478</v>
      </c>
      <c r="K143" s="99">
        <v>-0.10777402861961183</v>
      </c>
      <c r="L143" s="39">
        <f t="shared" si="65"/>
        <v>64.476244658735595</v>
      </c>
      <c r="M143" s="39">
        <f t="shared" si="66"/>
        <v>282.66599878104353</v>
      </c>
      <c r="N143" s="39">
        <f t="shared" si="67"/>
        <v>470.44001018239214</v>
      </c>
      <c r="O143" s="40">
        <f t="shared" si="68"/>
        <v>-427.72067092075122</v>
      </c>
      <c r="P143" s="40"/>
      <c r="Q143" s="40"/>
      <c r="R143" s="40"/>
      <c r="S143" s="40"/>
      <c r="T143" s="40"/>
      <c r="U143" s="141">
        <f t="shared" si="69"/>
        <v>1</v>
      </c>
      <c r="V143" s="107">
        <f t="shared" si="69"/>
        <v>1</v>
      </c>
      <c r="W143" s="107">
        <f t="shared" si="69"/>
        <v>1</v>
      </c>
      <c r="X143" s="107">
        <f t="shared" si="69"/>
        <v>0</v>
      </c>
    </row>
    <row r="144" spans="2:24" ht="15.75" hidden="1" outlineLevel="1" thickBot="1" x14ac:dyDescent="0.3">
      <c r="B144" s="46"/>
      <c r="C144" s="47" t="s">
        <v>268</v>
      </c>
      <c r="D144" s="47"/>
      <c r="E144" s="48">
        <v>0.85</v>
      </c>
      <c r="F144" s="49" t="s">
        <v>121</v>
      </c>
      <c r="G144" s="47">
        <v>727.1</v>
      </c>
      <c r="H144" s="100">
        <v>0.6162370798227641</v>
      </c>
      <c r="I144" s="48">
        <v>0.46337797705548134</v>
      </c>
      <c r="J144" s="48">
        <v>0.21310127322232697</v>
      </c>
      <c r="K144" s="101">
        <v>-0.1285008128996441</v>
      </c>
      <c r="L144" s="50">
        <f t="shared" si="65"/>
        <v>147.77871064747706</v>
      </c>
      <c r="M144" s="50">
        <f t="shared" si="66"/>
        <v>377.10778848361042</v>
      </c>
      <c r="N144" s="50">
        <f t="shared" si="67"/>
        <v>377.20197303393979</v>
      </c>
      <c r="O144" s="51">
        <f t="shared" si="68"/>
        <v>-513.5800840086813</v>
      </c>
      <c r="P144" s="51"/>
      <c r="Q144" s="51"/>
      <c r="R144" s="51"/>
      <c r="S144" s="51"/>
      <c r="T144" s="51"/>
      <c r="U144" s="140">
        <f t="shared" si="69"/>
        <v>1</v>
      </c>
      <c r="V144" s="108">
        <f t="shared" si="69"/>
        <v>1</v>
      </c>
      <c r="W144" s="108">
        <f t="shared" si="69"/>
        <v>1</v>
      </c>
      <c r="X144" s="108">
        <f t="shared" si="69"/>
        <v>0</v>
      </c>
    </row>
    <row r="145" spans="2:24" ht="15.75" hidden="1" outlineLevel="1" thickBot="1" x14ac:dyDescent="0.3">
      <c r="B145" s="35"/>
      <c r="C145" s="36" t="s">
        <v>269</v>
      </c>
      <c r="D145" s="36"/>
      <c r="E145" s="37">
        <v>0.96499999999999997</v>
      </c>
      <c r="F145" s="38" t="s">
        <v>43</v>
      </c>
      <c r="G145" s="36">
        <v>671.6</v>
      </c>
      <c r="H145" s="98">
        <v>3.7322938574359767</v>
      </c>
      <c r="I145" s="37">
        <v>1.2779823116477123</v>
      </c>
      <c r="J145" s="37">
        <v>0.49911959315602661</v>
      </c>
      <c r="K145" s="99">
        <v>-3.0445688742606558E-2</v>
      </c>
      <c r="L145" s="39">
        <f t="shared" si="65"/>
        <v>486.41862317619598</v>
      </c>
      <c r="M145" s="39">
        <f t="shared" si="66"/>
        <v>833.32667511538421</v>
      </c>
      <c r="N145" s="39">
        <f t="shared" si="67"/>
        <v>806.92042766627128</v>
      </c>
      <c r="O145" s="40">
        <f t="shared" si="68"/>
        <v>-117.82240632919275</v>
      </c>
      <c r="P145" s="40"/>
      <c r="Q145" s="40"/>
      <c r="R145" s="40"/>
      <c r="S145" s="40"/>
      <c r="T145" s="40"/>
      <c r="U145" s="141">
        <f t="shared" si="69"/>
        <v>1</v>
      </c>
      <c r="V145" s="107">
        <f t="shared" si="69"/>
        <v>1</v>
      </c>
      <c r="W145" s="107">
        <f t="shared" si="69"/>
        <v>1</v>
      </c>
      <c r="X145" s="107">
        <f t="shared" si="69"/>
        <v>0</v>
      </c>
    </row>
    <row r="146" spans="2:24" ht="15.75" hidden="1" outlineLevel="1" thickBot="1" x14ac:dyDescent="0.3">
      <c r="B146" s="46"/>
      <c r="C146" s="47" t="s">
        <v>270</v>
      </c>
      <c r="D146" s="47"/>
      <c r="E146" s="48">
        <v>0.92500000000000004</v>
      </c>
      <c r="F146" s="49" t="s">
        <v>121</v>
      </c>
      <c r="G146" s="47">
        <v>605.20000000000005</v>
      </c>
      <c r="H146" s="100">
        <v>0.6162370798227641</v>
      </c>
      <c r="I146" s="48">
        <v>0.46337797705548134</v>
      </c>
      <c r="J146" s="48">
        <v>0.31202631526272473</v>
      </c>
      <c r="K146" s="101">
        <v>-9.3403613833784593E-2</v>
      </c>
      <c r="L146" s="50">
        <f t="shared" si="65"/>
        <v>147.77871064747706</v>
      </c>
      <c r="M146" s="50">
        <f t="shared" si="66"/>
        <v>377.10778848361042</v>
      </c>
      <c r="N146" s="50">
        <f t="shared" si="67"/>
        <v>534.29933038312811</v>
      </c>
      <c r="O146" s="51">
        <f t="shared" si="68"/>
        <v>-368.91179366504184</v>
      </c>
      <c r="P146" s="51"/>
      <c r="Q146" s="51"/>
      <c r="R146" s="51"/>
      <c r="S146" s="51"/>
      <c r="T146" s="51"/>
      <c r="U146" s="140">
        <f t="shared" si="69"/>
        <v>1</v>
      </c>
      <c r="V146" s="108">
        <f t="shared" si="69"/>
        <v>1</v>
      </c>
      <c r="W146" s="108">
        <f t="shared" si="69"/>
        <v>1</v>
      </c>
      <c r="X146" s="108">
        <f t="shared" si="69"/>
        <v>0</v>
      </c>
    </row>
    <row r="147" spans="2:24" ht="15.75" hidden="1" outlineLevel="1" thickBot="1" x14ac:dyDescent="0.3">
      <c r="B147" s="35"/>
      <c r="C147" s="36" t="s">
        <v>271</v>
      </c>
      <c r="D147" s="36"/>
      <c r="E147" s="37">
        <v>0.94799999999999995</v>
      </c>
      <c r="F147" s="38" t="s">
        <v>121</v>
      </c>
      <c r="G147" s="36">
        <v>601.79999999999995</v>
      </c>
      <c r="H147" s="98">
        <v>3.7322938574359767</v>
      </c>
      <c r="I147" s="37">
        <v>1.2478836823802846</v>
      </c>
      <c r="J147" s="37">
        <v>0.21127603330556854</v>
      </c>
      <c r="K147" s="99">
        <v>-0.12916147693995361</v>
      </c>
      <c r="L147" s="39">
        <f t="shared" si="65"/>
        <v>486.41862317619598</v>
      </c>
      <c r="M147" s="39">
        <f t="shared" si="66"/>
        <v>819.32667511538421</v>
      </c>
      <c r="N147" s="39">
        <f t="shared" si="67"/>
        <v>374.20754404959916</v>
      </c>
      <c r="O147" s="40">
        <f t="shared" si="68"/>
        <v>-516.33744834979916</v>
      </c>
      <c r="P147" s="40"/>
      <c r="Q147" s="40"/>
      <c r="R147" s="40"/>
      <c r="S147" s="40"/>
      <c r="T147" s="40"/>
      <c r="U147" s="141">
        <f t="shared" si="69"/>
        <v>1</v>
      </c>
      <c r="V147" s="107">
        <f t="shared" si="69"/>
        <v>1</v>
      </c>
      <c r="W147" s="107">
        <f t="shared" si="69"/>
        <v>1</v>
      </c>
      <c r="X147" s="107">
        <f t="shared" si="69"/>
        <v>0</v>
      </c>
    </row>
    <row r="148" spans="2:24" ht="15.75" hidden="1" outlineLevel="1" thickBot="1" x14ac:dyDescent="0.3">
      <c r="B148" s="52"/>
      <c r="C148" s="53" t="s">
        <v>272</v>
      </c>
      <c r="D148" s="53"/>
      <c r="E148" s="54">
        <v>0.91600000000000004</v>
      </c>
      <c r="F148" s="55" t="s">
        <v>121</v>
      </c>
      <c r="G148" s="53">
        <v>502.2</v>
      </c>
      <c r="H148" s="102">
        <v>2.6311168283050783</v>
      </c>
      <c r="I148" s="54">
        <v>1.0489801658685831</v>
      </c>
      <c r="J148" s="54">
        <v>0.58168065294329474</v>
      </c>
      <c r="K148" s="103">
        <v>-3.9104691362658039E-3</v>
      </c>
      <c r="L148" s="56">
        <f t="shared" si="65"/>
        <v>401.89199573556107</v>
      </c>
      <c r="M148" s="56">
        <f t="shared" si="66"/>
        <v>722.31082806287122</v>
      </c>
      <c r="N148" s="56">
        <f t="shared" si="67"/>
        <v>918.5366725996264</v>
      </c>
      <c r="O148" s="57">
        <f t="shared" si="68"/>
        <v>-15.008243895519627</v>
      </c>
      <c r="P148" s="57"/>
      <c r="Q148" s="57"/>
      <c r="R148" s="57"/>
      <c r="S148" s="57"/>
      <c r="T148" s="57"/>
      <c r="U148" s="142">
        <f t="shared" si="69"/>
        <v>1</v>
      </c>
      <c r="V148" s="109">
        <f t="shared" si="69"/>
        <v>1</v>
      </c>
      <c r="W148" s="109">
        <f t="shared" si="69"/>
        <v>1</v>
      </c>
      <c r="X148" s="109">
        <f t="shared" si="69"/>
        <v>0</v>
      </c>
    </row>
    <row r="149" spans="2:24" ht="15.75" collapsed="1" thickBot="1" x14ac:dyDescent="0.3">
      <c r="B149" s="58" t="s">
        <v>264</v>
      </c>
      <c r="C149" s="59">
        <v>6</v>
      </c>
      <c r="D149" s="67">
        <v>42170</v>
      </c>
      <c r="E149" s="67">
        <v>42530</v>
      </c>
      <c r="F149" s="60" t="s">
        <v>121</v>
      </c>
      <c r="G149" s="71">
        <f>AVERAGE(G141:G148)</f>
        <v>702.15</v>
      </c>
      <c r="H149" s="104">
        <f ca="1">((L149/AmountInvested)+1)^(1/Frac10day)-1</f>
        <v>1.2171955003416706</v>
      </c>
      <c r="I149" s="66">
        <f ca="1">((M149/AmountInvested)+1)^(1/Frac25day)-1</f>
        <v>0.68383136891381358</v>
      </c>
      <c r="J149" s="66">
        <f ca="1">((N149/AmountInvested)+1)^(1/Frac50day)-1</f>
        <v>0.38649999868392371</v>
      </c>
      <c r="K149" s="105">
        <f ca="1">((O149/AmountInvested)+1)^(1/Frac99day)-1</f>
        <v>-6.7840658976246693E-2</v>
      </c>
      <c r="L149" s="61">
        <f ca="1">AVERAGE(OFFSET(L141,,,IncludeRanks))</f>
        <v>246.28031424815708</v>
      </c>
      <c r="M149" s="61">
        <f ca="1">AVERAGE(OFFSET(M141,,,IncludeRanks))</f>
        <v>519.64907390037843</v>
      </c>
      <c r="N149" s="61">
        <f ca="1">AVERAGE(OFFSET(N141,,,IncludeRanks))</f>
        <v>646.3639616515411</v>
      </c>
      <c r="O149" s="62">
        <f ca="1">AVERAGE(OFFSET(O141,,,IncludeRanks))</f>
        <v>-265.70373866938098</v>
      </c>
      <c r="P149" s="62">
        <v>719</v>
      </c>
      <c r="Q149" s="62">
        <v>513</v>
      </c>
      <c r="R149" s="62">
        <v>649</v>
      </c>
      <c r="S149" s="62">
        <v>-262</v>
      </c>
      <c r="T149" s="62"/>
      <c r="U149" s="143">
        <f ca="1">SUM(OFFSET(U141,,,IncludeRanks))/IncludeRanks</f>
        <v>1</v>
      </c>
      <c r="V149" s="143">
        <f ca="1">SUM(OFFSET(V141,,,IncludeRanks))/IncludeRanks</f>
        <v>1</v>
      </c>
      <c r="W149" s="143">
        <f ca="1">SUM(OFFSET(W141,,,IncludeRanks))/IncludeRanks</f>
        <v>1</v>
      </c>
      <c r="X149" s="143">
        <f ca="1">SUM(OFFSET(X141,,,IncludeRanks))/IncludeRanks</f>
        <v>0</v>
      </c>
    </row>
    <row r="150" spans="2:24" ht="15.75" hidden="1" outlineLevel="1" thickBot="1" x14ac:dyDescent="0.3">
      <c r="B150" s="41"/>
      <c r="C150" s="42" t="s">
        <v>197</v>
      </c>
      <c r="D150" s="42" t="s">
        <v>198</v>
      </c>
      <c r="E150" s="43" t="s">
        <v>199</v>
      </c>
      <c r="F150" s="44" t="s">
        <v>200</v>
      </c>
      <c r="G150" s="42" t="s">
        <v>0</v>
      </c>
      <c r="H150" s="114" t="s">
        <v>393</v>
      </c>
      <c r="I150" s="115" t="s">
        <v>203</v>
      </c>
      <c r="J150" s="115" t="s">
        <v>204</v>
      </c>
      <c r="K150" s="116" t="s">
        <v>382</v>
      </c>
      <c r="L150" s="78" t="s">
        <v>371</v>
      </c>
      <c r="M150" s="42" t="s">
        <v>195</v>
      </c>
      <c r="N150" s="42" t="s">
        <v>196</v>
      </c>
      <c r="O150" s="45" t="s">
        <v>383</v>
      </c>
      <c r="P150" s="45"/>
      <c r="Q150" s="45"/>
      <c r="R150" s="45"/>
      <c r="S150" s="45"/>
      <c r="T150" s="45"/>
      <c r="U150" s="144"/>
      <c r="V150" s="144"/>
      <c r="W150" s="144"/>
      <c r="X150" s="144"/>
    </row>
    <row r="151" spans="2:24" ht="15.75" hidden="1" outlineLevel="1" thickBot="1" x14ac:dyDescent="0.3">
      <c r="B151" s="35"/>
      <c r="C151" s="36" t="s">
        <v>179</v>
      </c>
      <c r="D151" s="36">
        <v>1</v>
      </c>
      <c r="E151" s="37">
        <v>0.84099999999999997</v>
      </c>
      <c r="F151" s="38" t="s">
        <v>43</v>
      </c>
      <c r="G151" s="36">
        <v>511.6</v>
      </c>
      <c r="H151" s="98">
        <v>0.16580553193535663</v>
      </c>
      <c r="I151" s="37">
        <v>0.38065257651485784</v>
      </c>
      <c r="J151" s="37">
        <v>0.25309288512570238</v>
      </c>
      <c r="K151" s="99">
        <v>0.23477944540910212</v>
      </c>
      <c r="L151" s="39">
        <f t="shared" ref="L151:L158" si="70">AmountInvested*(1+H151)^(Frac10day)-AmountInvested</f>
        <v>46.98601778999182</v>
      </c>
      <c r="M151" s="39">
        <f t="shared" ref="M151:M158" si="71">AmountInvested*(1+I151)^(Frac25day)-AmountInvested</f>
        <v>318.56531217326301</v>
      </c>
      <c r="N151" s="39">
        <f t="shared" ref="N151:N158" si="72">AmountInvested*(1+J151)^(Frac50day)-AmountInvested</f>
        <v>441.91432703386818</v>
      </c>
      <c r="O151" s="40">
        <f t="shared" ref="O151:O158" si="73">AmountInvested*(1+K151)^(Frac99day)-AmountInvested</f>
        <v>841.99659922139472</v>
      </c>
      <c r="P151" s="40"/>
      <c r="Q151" s="40"/>
      <c r="R151" s="40"/>
      <c r="S151" s="40"/>
      <c r="T151" s="40"/>
      <c r="U151" s="139">
        <f t="shared" ref="U151:X158" si="74">IF(L151&gt;0, 1, 0)</f>
        <v>1</v>
      </c>
      <c r="V151" s="107">
        <f t="shared" si="74"/>
        <v>1</v>
      </c>
      <c r="W151" s="107">
        <f t="shared" si="74"/>
        <v>1</v>
      </c>
      <c r="X151" s="107">
        <f t="shared" si="74"/>
        <v>1</v>
      </c>
    </row>
    <row r="152" spans="2:24" ht="15.75" hidden="1" outlineLevel="1" thickBot="1" x14ac:dyDescent="0.3">
      <c r="B152" s="46"/>
      <c r="C152" s="47" t="s">
        <v>12</v>
      </c>
      <c r="D152" s="47">
        <v>2</v>
      </c>
      <c r="E152" s="48">
        <v>0.70499999999999996</v>
      </c>
      <c r="F152" s="49" t="s">
        <v>43</v>
      </c>
      <c r="G152" s="47">
        <v>463.2</v>
      </c>
      <c r="H152" s="100">
        <v>5.0604303993251021</v>
      </c>
      <c r="I152" s="48">
        <v>1.6550304967447751</v>
      </c>
      <c r="J152" s="48">
        <v>0.73419134526827445</v>
      </c>
      <c r="K152" s="101">
        <v>0.32552107052770052</v>
      </c>
      <c r="L152" s="50">
        <f t="shared" si="70"/>
        <v>565.98106799738161</v>
      </c>
      <c r="M152" s="50">
        <f t="shared" si="71"/>
        <v>995.85439893902367</v>
      </c>
      <c r="N152" s="50">
        <f t="shared" si="72"/>
        <v>1112.8877542140417</v>
      </c>
      <c r="O152" s="51">
        <f t="shared" si="73"/>
        <v>1140.7615000865571</v>
      </c>
      <c r="P152" s="51"/>
      <c r="Q152" s="51"/>
      <c r="R152" s="51"/>
      <c r="S152" s="51"/>
      <c r="T152" s="51"/>
      <c r="U152" s="140">
        <f t="shared" si="74"/>
        <v>1</v>
      </c>
      <c r="V152" s="108">
        <f t="shared" si="74"/>
        <v>1</v>
      </c>
      <c r="W152" s="108">
        <f t="shared" si="74"/>
        <v>1</v>
      </c>
      <c r="X152" s="108">
        <f t="shared" si="74"/>
        <v>1</v>
      </c>
    </row>
    <row r="153" spans="2:24" ht="15.75" hidden="1" outlineLevel="1" thickBot="1" x14ac:dyDescent="0.3">
      <c r="B153" s="35"/>
      <c r="C153" s="36" t="s">
        <v>180</v>
      </c>
      <c r="D153" s="36">
        <v>3</v>
      </c>
      <c r="E153" s="37">
        <v>0.85399999999999998</v>
      </c>
      <c r="F153" s="38" t="s">
        <v>43</v>
      </c>
      <c r="G153" s="36">
        <v>362.5</v>
      </c>
      <c r="H153" s="98">
        <v>0.16580553193535663</v>
      </c>
      <c r="I153" s="37">
        <v>0.57693148857508847</v>
      </c>
      <c r="J153" s="37">
        <v>0.3404968408946818</v>
      </c>
      <c r="K153" s="99">
        <v>0.27717217905763847</v>
      </c>
      <c r="L153" s="39">
        <f t="shared" si="70"/>
        <v>46.98601778999182</v>
      </c>
      <c r="M153" s="39">
        <f t="shared" si="71"/>
        <v>452.77982150852222</v>
      </c>
      <c r="N153" s="39">
        <f t="shared" si="72"/>
        <v>577.73324812654209</v>
      </c>
      <c r="O153" s="40">
        <f t="shared" si="73"/>
        <v>983.20161038483639</v>
      </c>
      <c r="P153" s="40"/>
      <c r="Q153" s="40"/>
      <c r="R153" s="40"/>
      <c r="S153" s="40"/>
      <c r="T153" s="40"/>
      <c r="U153" s="141">
        <f t="shared" si="74"/>
        <v>1</v>
      </c>
      <c r="V153" s="107">
        <f t="shared" si="74"/>
        <v>1</v>
      </c>
      <c r="W153" s="107">
        <f t="shared" si="74"/>
        <v>1</v>
      </c>
      <c r="X153" s="107">
        <f t="shared" si="74"/>
        <v>1</v>
      </c>
    </row>
    <row r="154" spans="2:24" ht="15.75" hidden="1" outlineLevel="1" thickBot="1" x14ac:dyDescent="0.3">
      <c r="B154" s="46"/>
      <c r="C154" s="47" t="s">
        <v>13</v>
      </c>
      <c r="D154" s="47">
        <v>4</v>
      </c>
      <c r="E154" s="48">
        <v>1.02</v>
      </c>
      <c r="F154" s="49" t="s">
        <v>43</v>
      </c>
      <c r="G154" s="47">
        <v>354.4</v>
      </c>
      <c r="H154" s="100">
        <v>0.16580553193535663</v>
      </c>
      <c r="I154" s="48">
        <v>0.53478757062178128</v>
      </c>
      <c r="J154" s="48">
        <v>0.36722765333389762</v>
      </c>
      <c r="K154" s="101">
        <v>0.33227487096531805</v>
      </c>
      <c r="L154" s="50">
        <f t="shared" si="70"/>
        <v>46.98601778999182</v>
      </c>
      <c r="M154" s="50">
        <f t="shared" si="71"/>
        <v>425.28716770042047</v>
      </c>
      <c r="N154" s="50">
        <f t="shared" si="72"/>
        <v>617.83958746540338</v>
      </c>
      <c r="O154" s="51">
        <f t="shared" si="73"/>
        <v>1162.4871160591611</v>
      </c>
      <c r="P154" s="51"/>
      <c r="Q154" s="51"/>
      <c r="R154" s="51"/>
      <c r="S154" s="51"/>
      <c r="T154" s="51"/>
      <c r="U154" s="140">
        <f t="shared" si="74"/>
        <v>1</v>
      </c>
      <c r="V154" s="108">
        <f t="shared" si="74"/>
        <v>1</v>
      </c>
      <c r="W154" s="108">
        <f t="shared" si="74"/>
        <v>1</v>
      </c>
      <c r="X154" s="108">
        <f t="shared" si="74"/>
        <v>1</v>
      </c>
    </row>
    <row r="155" spans="2:24" ht="15.75" hidden="1" outlineLevel="1" thickBot="1" x14ac:dyDescent="0.3">
      <c r="B155" s="35"/>
      <c r="C155" s="36" t="s">
        <v>181</v>
      </c>
      <c r="D155" s="36">
        <v>5</v>
      </c>
      <c r="E155" s="37">
        <v>0.97199999999999998</v>
      </c>
      <c r="F155" s="38" t="s">
        <v>43</v>
      </c>
      <c r="G155" s="36">
        <v>287.60000000000002</v>
      </c>
      <c r="H155" s="98">
        <v>0.16580553193535663</v>
      </c>
      <c r="I155" s="37">
        <v>0.51734801832949096</v>
      </c>
      <c r="J155" s="37">
        <v>0.31456107500266728</v>
      </c>
      <c r="K155" s="99">
        <v>0.26474076209683761</v>
      </c>
      <c r="L155" s="39">
        <f t="shared" si="70"/>
        <v>46.98601778999182</v>
      </c>
      <c r="M155" s="39">
        <f t="shared" si="71"/>
        <v>413.71063340319961</v>
      </c>
      <c r="N155" s="39">
        <f t="shared" si="72"/>
        <v>538.19702359528128</v>
      </c>
      <c r="O155" s="40">
        <f t="shared" si="73"/>
        <v>942.09752134199152</v>
      </c>
      <c r="P155" s="40"/>
      <c r="Q155" s="40"/>
      <c r="R155" s="40"/>
      <c r="S155" s="40"/>
      <c r="T155" s="40"/>
      <c r="U155" s="141">
        <f t="shared" si="74"/>
        <v>1</v>
      </c>
      <c r="V155" s="107">
        <f t="shared" si="74"/>
        <v>1</v>
      </c>
      <c r="W155" s="107">
        <f t="shared" si="74"/>
        <v>1</v>
      </c>
      <c r="X155" s="107">
        <f t="shared" si="74"/>
        <v>1</v>
      </c>
    </row>
    <row r="156" spans="2:24" ht="15.75" hidden="1" outlineLevel="1" thickBot="1" x14ac:dyDescent="0.3">
      <c r="B156" s="46"/>
      <c r="C156" s="47" t="s">
        <v>182</v>
      </c>
      <c r="D156" s="47">
        <v>6</v>
      </c>
      <c r="E156" s="48">
        <v>0.70699999999999996</v>
      </c>
      <c r="F156" s="49" t="s">
        <v>43</v>
      </c>
      <c r="G156" s="47">
        <v>218.7</v>
      </c>
      <c r="H156" s="100">
        <v>0.16580553193535663</v>
      </c>
      <c r="I156" s="48">
        <v>0.58957972236780631</v>
      </c>
      <c r="J156" s="48">
        <v>0.34593993882916596</v>
      </c>
      <c r="K156" s="101">
        <v>0.27821448711001606</v>
      </c>
      <c r="L156" s="50">
        <f t="shared" si="70"/>
        <v>46.98601778999182</v>
      </c>
      <c r="M156" s="50">
        <f t="shared" si="71"/>
        <v>460.90152579559253</v>
      </c>
      <c r="N156" s="50">
        <f t="shared" si="72"/>
        <v>585.95203996333294</v>
      </c>
      <c r="O156" s="51">
        <f t="shared" si="73"/>
        <v>986.6367384782352</v>
      </c>
      <c r="P156" s="51"/>
      <c r="Q156" s="51"/>
      <c r="R156" s="51"/>
      <c r="S156" s="51"/>
      <c r="T156" s="51"/>
      <c r="U156" s="140">
        <f t="shared" si="74"/>
        <v>1</v>
      </c>
      <c r="V156" s="108">
        <f t="shared" si="74"/>
        <v>1</v>
      </c>
      <c r="W156" s="108">
        <f t="shared" si="74"/>
        <v>1</v>
      </c>
      <c r="X156" s="108">
        <f t="shared" si="74"/>
        <v>1</v>
      </c>
    </row>
    <row r="157" spans="2:24" ht="15.75" hidden="1" outlineLevel="1" thickBot="1" x14ac:dyDescent="0.3">
      <c r="B157" s="35"/>
      <c r="C157" s="36" t="s">
        <v>14</v>
      </c>
      <c r="D157" s="36">
        <v>7</v>
      </c>
      <c r="E157" s="37">
        <v>0.64</v>
      </c>
      <c r="F157" s="38" t="s">
        <v>43</v>
      </c>
      <c r="G157" s="36">
        <v>214.6</v>
      </c>
      <c r="H157" s="98">
        <v>0.16580553193535663</v>
      </c>
      <c r="I157" s="37">
        <v>0.48632839599967936</v>
      </c>
      <c r="J157" s="37">
        <v>0.30085997622292582</v>
      </c>
      <c r="K157" s="99">
        <v>0.2550754770744379</v>
      </c>
      <c r="L157" s="39">
        <f t="shared" si="70"/>
        <v>46.98601778999182</v>
      </c>
      <c r="M157" s="39">
        <f t="shared" si="71"/>
        <v>392.81941077608099</v>
      </c>
      <c r="N157" s="39">
        <f t="shared" si="72"/>
        <v>517.05606550084667</v>
      </c>
      <c r="O157" s="40">
        <f t="shared" si="73"/>
        <v>909.96708130044317</v>
      </c>
      <c r="P157" s="40"/>
      <c r="Q157" s="40"/>
      <c r="R157" s="40"/>
      <c r="S157" s="40"/>
      <c r="T157" s="40"/>
      <c r="U157" s="141">
        <f t="shared" si="74"/>
        <v>1</v>
      </c>
      <c r="V157" s="107">
        <f t="shared" si="74"/>
        <v>1</v>
      </c>
      <c r="W157" s="107">
        <f t="shared" si="74"/>
        <v>1</v>
      </c>
      <c r="X157" s="107">
        <f t="shared" si="74"/>
        <v>1</v>
      </c>
    </row>
    <row r="158" spans="2:24" ht="15.75" hidden="1" outlineLevel="1" thickBot="1" x14ac:dyDescent="0.3">
      <c r="B158" s="52"/>
      <c r="C158" s="53" t="s">
        <v>183</v>
      </c>
      <c r="D158" s="53">
        <v>8</v>
      </c>
      <c r="E158" s="54">
        <v>0.60399999999999998</v>
      </c>
      <c r="F158" s="55" t="s">
        <v>43</v>
      </c>
      <c r="G158" s="53">
        <v>194.4</v>
      </c>
      <c r="H158" s="102">
        <v>0.91318627580302092</v>
      </c>
      <c r="I158" s="54">
        <v>1.1499985885206114</v>
      </c>
      <c r="J158" s="54">
        <v>0.56875099961956321</v>
      </c>
      <c r="K158" s="103">
        <v>0.38177220506828768</v>
      </c>
      <c r="L158" s="56">
        <f t="shared" si="70"/>
        <v>200.21320564516282</v>
      </c>
      <c r="M158" s="56">
        <f t="shared" si="71"/>
        <v>772.59612680783175</v>
      </c>
      <c r="N158" s="56">
        <f t="shared" si="72"/>
        <v>901.3726649730088</v>
      </c>
      <c r="O158" s="57">
        <f t="shared" si="73"/>
        <v>1319.6754028511477</v>
      </c>
      <c r="P158" s="57"/>
      <c r="Q158" s="57"/>
      <c r="R158" s="57"/>
      <c r="S158" s="57"/>
      <c r="T158" s="57"/>
      <c r="U158" s="142">
        <f t="shared" si="74"/>
        <v>1</v>
      </c>
      <c r="V158" s="109">
        <f t="shared" si="74"/>
        <v>1</v>
      </c>
      <c r="W158" s="109">
        <f t="shared" si="74"/>
        <v>1</v>
      </c>
      <c r="X158" s="109">
        <f t="shared" si="74"/>
        <v>1</v>
      </c>
    </row>
    <row r="159" spans="2:24" ht="15.75" collapsed="1" thickBot="1" x14ac:dyDescent="0.3">
      <c r="B159" s="58" t="s">
        <v>213</v>
      </c>
      <c r="C159" s="59">
        <v>8</v>
      </c>
      <c r="D159" s="67">
        <v>42170</v>
      </c>
      <c r="E159" s="67">
        <v>42530</v>
      </c>
      <c r="F159" s="60" t="s">
        <v>43</v>
      </c>
      <c r="G159" s="71">
        <f>AVERAGE(G151:G158)</f>
        <v>325.87499999999994</v>
      </c>
      <c r="H159" s="104">
        <f ca="1">((L159/AmountInvested)+1)^(1/Frac10day)-1</f>
        <v>0.16580553193535663</v>
      </c>
      <c r="I159" s="66">
        <f ca="1">((M159/AmountInvested)+1)^(1/Frac25day)-1</f>
        <v>0.38065257651485784</v>
      </c>
      <c r="J159" s="66">
        <f ca="1">((N159/AmountInvested)+1)^(1/Frac50day)-1</f>
        <v>0.25309288512570238</v>
      </c>
      <c r="K159" s="105">
        <f ca="1">((O159/AmountInvested)+1)^(1/Frac99day)-1</f>
        <v>0.23477944540910212</v>
      </c>
      <c r="L159" s="61">
        <f ca="1">AVERAGE(OFFSET(L151,,,IncludeRanks))</f>
        <v>46.98601778999182</v>
      </c>
      <c r="M159" s="61">
        <f ca="1">AVERAGE(OFFSET(M151,,,IncludeRanks))</f>
        <v>318.56531217326301</v>
      </c>
      <c r="N159" s="61">
        <f ca="1">AVERAGE(OFFSET(N151,,,IncludeRanks))</f>
        <v>441.91432703386818</v>
      </c>
      <c r="O159" s="62">
        <f ca="1">AVERAGE(OFFSET(O151,,,IncludeRanks))</f>
        <v>841.99659922139472</v>
      </c>
      <c r="P159" s="62">
        <v>-214</v>
      </c>
      <c r="Q159" s="62">
        <v>330</v>
      </c>
      <c r="R159" s="62">
        <v>454</v>
      </c>
      <c r="S159" s="62">
        <v>858</v>
      </c>
      <c r="T159" s="62"/>
      <c r="U159" s="143">
        <f ca="1">SUM(OFFSET(U151,,,IncludeRanks))/IncludeRanks</f>
        <v>1</v>
      </c>
      <c r="V159" s="143">
        <f ca="1">SUM(OFFSET(V151,,,IncludeRanks))/IncludeRanks</f>
        <v>1</v>
      </c>
      <c r="W159" s="143">
        <f ca="1">SUM(OFFSET(W151,,,IncludeRanks))/IncludeRanks</f>
        <v>1</v>
      </c>
      <c r="X159" s="143">
        <f ca="1">SUM(OFFSET(X151,,,IncludeRanks))/IncludeRanks</f>
        <v>1</v>
      </c>
    </row>
    <row r="160" spans="2:24" ht="15.75" hidden="1" outlineLevel="1" thickBot="1" x14ac:dyDescent="0.3">
      <c r="B160" s="41"/>
      <c r="C160" s="42" t="s">
        <v>197</v>
      </c>
      <c r="D160" s="42" t="s">
        <v>198</v>
      </c>
      <c r="E160" s="43" t="s">
        <v>199</v>
      </c>
      <c r="F160" s="44" t="s">
        <v>200</v>
      </c>
      <c r="G160" s="42" t="s">
        <v>0</v>
      </c>
      <c r="H160" s="114" t="s">
        <v>393</v>
      </c>
      <c r="I160" s="115" t="s">
        <v>203</v>
      </c>
      <c r="J160" s="115" t="s">
        <v>204</v>
      </c>
      <c r="K160" s="116" t="s">
        <v>382</v>
      </c>
      <c r="L160" s="78" t="s">
        <v>371</v>
      </c>
      <c r="M160" s="42" t="s">
        <v>195</v>
      </c>
      <c r="N160" s="42" t="s">
        <v>196</v>
      </c>
      <c r="O160" s="45" t="s">
        <v>383</v>
      </c>
      <c r="P160" s="45"/>
      <c r="Q160" s="45"/>
      <c r="R160" s="45"/>
      <c r="S160" s="45"/>
      <c r="T160" s="45"/>
      <c r="U160" s="144"/>
      <c r="V160" s="144"/>
      <c r="W160" s="144"/>
      <c r="X160" s="144"/>
    </row>
    <row r="161" spans="2:24" ht="15.75" hidden="1" outlineLevel="1" thickBot="1" x14ac:dyDescent="0.3">
      <c r="B161" s="35"/>
      <c r="C161" s="36" t="s">
        <v>274</v>
      </c>
      <c r="D161" s="36">
        <v>1</v>
      </c>
      <c r="E161" s="37">
        <v>2.1680000000000001</v>
      </c>
      <c r="F161" s="38" t="s">
        <v>121</v>
      </c>
      <c r="G161" s="36">
        <v>7276.1</v>
      </c>
      <c r="H161" s="98">
        <v>1.1974037713740806</v>
      </c>
      <c r="I161" s="63">
        <v>1.4842488310561182</v>
      </c>
      <c r="J161" s="63">
        <v>-0.7542400110050036</v>
      </c>
      <c r="K161" s="107">
        <v>-0.63958090614049512</v>
      </c>
      <c r="L161" s="39">
        <f t="shared" ref="L161:L168" si="75">AmountInvested*(1+H161)^(Frac10day)-AmountInvested</f>
        <v>243.47344438073014</v>
      </c>
      <c r="M161" s="39">
        <f t="shared" ref="M161:M168" si="76">AmountInvested*(1+I161)^(Frac25day)-AmountInvested</f>
        <v>925.00753719090426</v>
      </c>
      <c r="N161" s="39">
        <f t="shared" ref="N161:N168" si="77">AmountInvested*(1+J161)^(Frac50day)-AmountInvested</f>
        <v>-2358.4526363370815</v>
      </c>
      <c r="O161" s="40">
        <f t="shared" ref="O161:O168" si="78">AmountInvested*(1+K161)^(Frac99day)-AmountInvested</f>
        <v>-3237.4630198607183</v>
      </c>
      <c r="P161" s="40"/>
      <c r="Q161" s="40"/>
      <c r="R161" s="40"/>
      <c r="S161" s="40"/>
      <c r="T161" s="40"/>
      <c r="U161" s="139">
        <f t="shared" ref="U161:X168" si="79">IF(L161&gt;0, 1, 0)</f>
        <v>1</v>
      </c>
      <c r="V161" s="107">
        <f t="shared" si="79"/>
        <v>1</v>
      </c>
      <c r="W161" s="107">
        <f t="shared" si="79"/>
        <v>0</v>
      </c>
      <c r="X161" s="107">
        <f t="shared" si="79"/>
        <v>0</v>
      </c>
    </row>
    <row r="162" spans="2:24" ht="15.75" hidden="1" outlineLevel="1" thickBot="1" x14ac:dyDescent="0.3">
      <c r="B162" s="46"/>
      <c r="C162" s="47" t="s">
        <v>275</v>
      </c>
      <c r="D162" s="47">
        <v>2</v>
      </c>
      <c r="E162" s="48">
        <v>1.5669999999999999</v>
      </c>
      <c r="F162" s="49" t="s">
        <v>43</v>
      </c>
      <c r="G162" s="47">
        <v>4814.8</v>
      </c>
      <c r="H162" s="100">
        <v>1.1219560332167213</v>
      </c>
      <c r="I162" s="64">
        <v>-0.51432445182675213</v>
      </c>
      <c r="J162" s="64">
        <v>1.8595578344041908</v>
      </c>
      <c r="K162" s="108">
        <v>0.57170918638432644</v>
      </c>
      <c r="L162" s="50">
        <f t="shared" si="75"/>
        <v>232.54378452604396</v>
      </c>
      <c r="M162" s="50">
        <f t="shared" si="76"/>
        <v>-678.06899257760415</v>
      </c>
      <c r="N162" s="50">
        <f t="shared" si="77"/>
        <v>2230.868199221366</v>
      </c>
      <c r="O162" s="51">
        <f t="shared" si="78"/>
        <v>1892.5779520523211</v>
      </c>
      <c r="P162" s="51"/>
      <c r="Q162" s="51"/>
      <c r="R162" s="51"/>
      <c r="S162" s="51"/>
      <c r="T162" s="51"/>
      <c r="U162" s="140">
        <f t="shared" si="79"/>
        <v>1</v>
      </c>
      <c r="V162" s="108">
        <f t="shared" si="79"/>
        <v>0</v>
      </c>
      <c r="W162" s="108">
        <f t="shared" si="79"/>
        <v>1</v>
      </c>
      <c r="X162" s="108">
        <f t="shared" si="79"/>
        <v>1</v>
      </c>
    </row>
    <row r="163" spans="2:24" ht="15.75" hidden="1" outlineLevel="1" thickBot="1" x14ac:dyDescent="0.3">
      <c r="B163" s="35"/>
      <c r="C163" s="36" t="s">
        <v>276</v>
      </c>
      <c r="D163" s="36">
        <v>3</v>
      </c>
      <c r="E163" s="37">
        <v>1.73</v>
      </c>
      <c r="F163" s="38" t="s">
        <v>43</v>
      </c>
      <c r="G163" s="36">
        <v>3786</v>
      </c>
      <c r="H163" s="98">
        <v>11.297348503180908</v>
      </c>
      <c r="I163" s="63">
        <v>8.4615714130658048E-2</v>
      </c>
      <c r="J163" s="63">
        <v>2.4682745759752605</v>
      </c>
      <c r="K163" s="107">
        <v>0.36682599032309526</v>
      </c>
      <c r="L163" s="39">
        <f t="shared" si="75"/>
        <v>796.917806821064</v>
      </c>
      <c r="M163" s="39">
        <f t="shared" si="76"/>
        <v>79.282104358033394</v>
      </c>
      <c r="N163" s="39">
        <f t="shared" si="77"/>
        <v>2691.757014135208</v>
      </c>
      <c r="O163" s="40">
        <f t="shared" si="78"/>
        <v>1272.5820267314102</v>
      </c>
      <c r="P163" s="40"/>
      <c r="Q163" s="40"/>
      <c r="R163" s="40"/>
      <c r="S163" s="40"/>
      <c r="T163" s="40"/>
      <c r="U163" s="141">
        <f t="shared" si="79"/>
        <v>1</v>
      </c>
      <c r="V163" s="107">
        <f t="shared" si="79"/>
        <v>1</v>
      </c>
      <c r="W163" s="107">
        <f t="shared" si="79"/>
        <v>1</v>
      </c>
      <c r="X163" s="107">
        <f t="shared" si="79"/>
        <v>1</v>
      </c>
    </row>
    <row r="164" spans="2:24" ht="15.75" hidden="1" outlineLevel="1" thickBot="1" x14ac:dyDescent="0.3">
      <c r="B164" s="46"/>
      <c r="C164" s="47" t="s">
        <v>277</v>
      </c>
      <c r="D164" s="47">
        <v>4</v>
      </c>
      <c r="E164" s="48">
        <v>1.4630000000000001</v>
      </c>
      <c r="F164" s="49" t="s">
        <v>43</v>
      </c>
      <c r="G164" s="47">
        <v>2667.6</v>
      </c>
      <c r="H164" s="100">
        <v>1.1219560332167213</v>
      </c>
      <c r="I164" s="64">
        <v>-0.29217404677113457</v>
      </c>
      <c r="J164" s="64">
        <v>3.8059525764656321</v>
      </c>
      <c r="K164" s="108">
        <v>0.62379983291362495</v>
      </c>
      <c r="L164" s="50">
        <f t="shared" si="75"/>
        <v>232.54378452604396</v>
      </c>
      <c r="M164" s="50">
        <f t="shared" si="76"/>
        <v>-330.3775115660319</v>
      </c>
      <c r="N164" s="50">
        <f t="shared" si="77"/>
        <v>3510.5926658137978</v>
      </c>
      <c r="O164" s="51">
        <f t="shared" si="78"/>
        <v>2042.1524815274879</v>
      </c>
      <c r="P164" s="51"/>
      <c r="Q164" s="51"/>
      <c r="R164" s="51"/>
      <c r="S164" s="51"/>
      <c r="T164" s="51"/>
      <c r="U164" s="140">
        <f t="shared" si="79"/>
        <v>1</v>
      </c>
      <c r="V164" s="108">
        <f t="shared" si="79"/>
        <v>0</v>
      </c>
      <c r="W164" s="108">
        <f t="shared" si="79"/>
        <v>1</v>
      </c>
      <c r="X164" s="108">
        <f t="shared" si="79"/>
        <v>1</v>
      </c>
    </row>
    <row r="165" spans="2:24" ht="15.75" hidden="1" outlineLevel="1" thickBot="1" x14ac:dyDescent="0.3">
      <c r="B165" s="35"/>
      <c r="C165" s="36" t="s">
        <v>278</v>
      </c>
      <c r="D165" s="36">
        <v>5</v>
      </c>
      <c r="E165" s="37">
        <v>1.494</v>
      </c>
      <c r="F165" s="38" t="s">
        <v>43</v>
      </c>
      <c r="G165" s="36">
        <v>2339.4</v>
      </c>
      <c r="H165" s="98">
        <v>1.1219560332167213</v>
      </c>
      <c r="I165" s="63">
        <v>-0.29217404677113457</v>
      </c>
      <c r="J165" s="63">
        <v>3.8059525764656321</v>
      </c>
      <c r="K165" s="107">
        <v>0.75394823192221327</v>
      </c>
      <c r="L165" s="39">
        <f t="shared" si="75"/>
        <v>232.54378452604396</v>
      </c>
      <c r="M165" s="39">
        <f t="shared" si="76"/>
        <v>-330.3775115660319</v>
      </c>
      <c r="N165" s="39">
        <f t="shared" si="77"/>
        <v>3510.5926658137978</v>
      </c>
      <c r="O165" s="40">
        <f t="shared" si="78"/>
        <v>2403.3718003069589</v>
      </c>
      <c r="P165" s="40"/>
      <c r="Q165" s="40"/>
      <c r="R165" s="40"/>
      <c r="S165" s="40"/>
      <c r="T165" s="40"/>
      <c r="U165" s="141">
        <f t="shared" si="79"/>
        <v>1</v>
      </c>
      <c r="V165" s="107">
        <f t="shared" si="79"/>
        <v>0</v>
      </c>
      <c r="W165" s="107">
        <f t="shared" si="79"/>
        <v>1</v>
      </c>
      <c r="X165" s="107">
        <f t="shared" si="79"/>
        <v>1</v>
      </c>
    </row>
    <row r="166" spans="2:24" ht="15.75" hidden="1" outlineLevel="1" thickBot="1" x14ac:dyDescent="0.3">
      <c r="B166" s="46"/>
      <c r="C166" s="47" t="s">
        <v>279</v>
      </c>
      <c r="D166" s="47">
        <v>6</v>
      </c>
      <c r="E166" s="48">
        <v>1.569</v>
      </c>
      <c r="F166" s="49" t="s">
        <v>43</v>
      </c>
      <c r="G166" s="47">
        <v>2221.4</v>
      </c>
      <c r="H166" s="100">
        <v>1.080630972616671</v>
      </c>
      <c r="I166" s="64">
        <v>-0.45227708483794693</v>
      </c>
      <c r="J166" s="64">
        <v>4.1822399018264917</v>
      </c>
      <c r="K166" s="108">
        <v>0.77860782594262901</v>
      </c>
      <c r="L166" s="50">
        <f t="shared" si="75"/>
        <v>226.39648903012494</v>
      </c>
      <c r="M166" s="50">
        <f t="shared" si="76"/>
        <v>-568.46651896822914</v>
      </c>
      <c r="N166" s="50">
        <f t="shared" si="77"/>
        <v>3707.2139067135431</v>
      </c>
      <c r="O166" s="51">
        <f t="shared" si="78"/>
        <v>2469.931742077224</v>
      </c>
      <c r="P166" s="51"/>
      <c r="Q166" s="51"/>
      <c r="R166" s="51"/>
      <c r="S166" s="51"/>
      <c r="T166" s="51"/>
      <c r="U166" s="140">
        <f t="shared" si="79"/>
        <v>1</v>
      </c>
      <c r="V166" s="108">
        <f t="shared" si="79"/>
        <v>0</v>
      </c>
      <c r="W166" s="108">
        <f t="shared" si="79"/>
        <v>1</v>
      </c>
      <c r="X166" s="108">
        <f t="shared" si="79"/>
        <v>1</v>
      </c>
    </row>
    <row r="167" spans="2:24" ht="15.75" hidden="1" outlineLevel="1" thickBot="1" x14ac:dyDescent="0.3">
      <c r="B167" s="35"/>
      <c r="C167" s="36" t="s">
        <v>280</v>
      </c>
      <c r="D167" s="68">
        <v>7</v>
      </c>
      <c r="E167" s="37">
        <v>1.7030000000000001</v>
      </c>
      <c r="F167" s="38" t="s">
        <v>43</v>
      </c>
      <c r="G167" s="36">
        <v>2167.6999999999998</v>
      </c>
      <c r="H167" s="98">
        <v>1.1219560332167213</v>
      </c>
      <c r="I167" s="63">
        <v>-0.51432445182675213</v>
      </c>
      <c r="J167" s="63">
        <v>1.8595578344041908</v>
      </c>
      <c r="K167" s="107">
        <v>0.57170918638432644</v>
      </c>
      <c r="L167" s="39">
        <f t="shared" si="75"/>
        <v>232.54378452604396</v>
      </c>
      <c r="M167" s="39">
        <f t="shared" si="76"/>
        <v>-678.06899257760415</v>
      </c>
      <c r="N167" s="39">
        <f t="shared" si="77"/>
        <v>2230.868199221366</v>
      </c>
      <c r="O167" s="40">
        <f t="shared" si="78"/>
        <v>1892.5779520523211</v>
      </c>
      <c r="P167" s="40"/>
      <c r="Q167" s="40"/>
      <c r="R167" s="40"/>
      <c r="S167" s="40"/>
      <c r="T167" s="40"/>
      <c r="U167" s="141">
        <f t="shared" si="79"/>
        <v>1</v>
      </c>
      <c r="V167" s="107">
        <f t="shared" si="79"/>
        <v>0</v>
      </c>
      <c r="W167" s="107">
        <f t="shared" si="79"/>
        <v>1</v>
      </c>
      <c r="X167" s="107">
        <f t="shared" si="79"/>
        <v>1</v>
      </c>
    </row>
    <row r="168" spans="2:24" ht="15.75" hidden="1" outlineLevel="1" thickBot="1" x14ac:dyDescent="0.3">
      <c r="B168" s="52"/>
      <c r="C168" s="53" t="s">
        <v>281</v>
      </c>
      <c r="D168" s="53">
        <v>8</v>
      </c>
      <c r="E168" s="54">
        <v>1.506</v>
      </c>
      <c r="F168" s="55" t="s">
        <v>43</v>
      </c>
      <c r="G168" s="53">
        <v>1808.9</v>
      </c>
      <c r="H168" s="102">
        <v>1.1219560332167213</v>
      </c>
      <c r="I168" s="65">
        <v>-0.29217404677113457</v>
      </c>
      <c r="J168" s="65">
        <v>3.8059525764656321</v>
      </c>
      <c r="K168" s="109">
        <v>0.80047725692407989</v>
      </c>
      <c r="L168" s="56">
        <f t="shared" si="75"/>
        <v>232.54378452604396</v>
      </c>
      <c r="M168" s="56">
        <f t="shared" si="76"/>
        <v>-330.3775115660319</v>
      </c>
      <c r="N168" s="56">
        <f t="shared" si="77"/>
        <v>3510.5926658137978</v>
      </c>
      <c r="O168" s="57">
        <f t="shared" si="78"/>
        <v>2528.4860941782354</v>
      </c>
      <c r="P168" s="57"/>
      <c r="Q168" s="57"/>
      <c r="R168" s="57"/>
      <c r="S168" s="57"/>
      <c r="T168" s="57"/>
      <c r="U168" s="142">
        <f t="shared" si="79"/>
        <v>1</v>
      </c>
      <c r="V168" s="109">
        <f t="shared" si="79"/>
        <v>0</v>
      </c>
      <c r="W168" s="109">
        <f t="shared" si="79"/>
        <v>1</v>
      </c>
      <c r="X168" s="109">
        <f t="shared" si="79"/>
        <v>1</v>
      </c>
    </row>
    <row r="169" spans="2:24" ht="15.75" collapsed="1" thickBot="1" x14ac:dyDescent="0.3">
      <c r="B169" s="58" t="s">
        <v>273</v>
      </c>
      <c r="C169" s="59">
        <v>7</v>
      </c>
      <c r="D169" s="67">
        <v>42179</v>
      </c>
      <c r="E169" s="67">
        <v>42541</v>
      </c>
      <c r="F169" s="60" t="s">
        <v>43</v>
      </c>
      <c r="G169" s="71">
        <f>AVERAGE(G161:G168)</f>
        <v>3385.2375000000006</v>
      </c>
      <c r="H169" s="104">
        <f ca="1">((L169/AmountInvested)+1)^(1/Frac10day)-1</f>
        <v>1.1974037713740762</v>
      </c>
      <c r="I169" s="66">
        <f ca="1">((M169/AmountInvested)+1)^(1/Frac25day)-1</f>
        <v>1.4842488310561182</v>
      </c>
      <c r="J169" s="66">
        <f ca="1">((N169/AmountInvested)+1)^(1/Frac50day)-1</f>
        <v>-0.7542400110050036</v>
      </c>
      <c r="K169" s="105">
        <f ca="1">((O169/AmountInvested)+1)^(1/Frac99day)-1</f>
        <v>-0.63958090614049523</v>
      </c>
      <c r="L169" s="61">
        <f ca="1">AVERAGE(OFFSET(L161,,,IncludeRanks))</f>
        <v>243.47344438073014</v>
      </c>
      <c r="M169" s="61">
        <f ca="1">AVERAGE(OFFSET(M161,,,IncludeRanks))</f>
        <v>925.00753719090426</v>
      </c>
      <c r="N169" s="61">
        <f ca="1">AVERAGE(OFFSET(N161,,,IncludeRanks))</f>
        <v>-2358.4526363370815</v>
      </c>
      <c r="O169" s="62">
        <f ca="1">AVERAGE(OFFSET(O161,,,IncludeRanks))</f>
        <v>-3237.4630198607183</v>
      </c>
      <c r="P169" s="62">
        <v>114</v>
      </c>
      <c r="Q169" s="62">
        <v>717</v>
      </c>
      <c r="R169" s="62">
        <v>1456</v>
      </c>
      <c r="S169" s="62">
        <v>1684</v>
      </c>
      <c r="T169" s="62"/>
      <c r="U169" s="143">
        <f ca="1">SUM(OFFSET(U161,,,IncludeRanks))/IncludeRanks</f>
        <v>1</v>
      </c>
      <c r="V169" s="143">
        <f ca="1">SUM(OFFSET(V161,,,IncludeRanks))/IncludeRanks</f>
        <v>1</v>
      </c>
      <c r="W169" s="143">
        <f ca="1">SUM(OFFSET(W161,,,IncludeRanks))/IncludeRanks</f>
        <v>0</v>
      </c>
      <c r="X169" s="143">
        <f ca="1">SUM(OFFSET(X161,,,IncludeRanks))/IncludeRanks</f>
        <v>0</v>
      </c>
    </row>
    <row r="170" spans="2:24" ht="15.75" hidden="1" outlineLevel="1" thickBot="1" x14ac:dyDescent="0.3">
      <c r="B170" s="41"/>
      <c r="C170" s="42" t="s">
        <v>197</v>
      </c>
      <c r="D170" s="42" t="s">
        <v>198</v>
      </c>
      <c r="E170" s="43" t="s">
        <v>199</v>
      </c>
      <c r="F170" s="44" t="s">
        <v>200</v>
      </c>
      <c r="G170" s="42" t="s">
        <v>0</v>
      </c>
      <c r="H170" s="114" t="s">
        <v>393</v>
      </c>
      <c r="I170" s="115" t="s">
        <v>203</v>
      </c>
      <c r="J170" s="115" t="s">
        <v>204</v>
      </c>
      <c r="K170" s="116" t="s">
        <v>382</v>
      </c>
      <c r="L170" s="78" t="s">
        <v>371</v>
      </c>
      <c r="M170" s="42" t="s">
        <v>195</v>
      </c>
      <c r="N170" s="42" t="s">
        <v>196</v>
      </c>
      <c r="O170" s="45" t="s">
        <v>383</v>
      </c>
      <c r="P170" s="45"/>
      <c r="Q170" s="45"/>
      <c r="R170" s="45"/>
      <c r="S170" s="45"/>
      <c r="T170" s="45"/>
      <c r="U170" s="144"/>
      <c r="V170" s="144"/>
      <c r="W170" s="144"/>
      <c r="X170" s="144"/>
    </row>
    <row r="171" spans="2:24" ht="15.75" hidden="1" outlineLevel="1" thickBot="1" x14ac:dyDescent="0.3">
      <c r="B171" s="35"/>
      <c r="C171" s="36" t="s">
        <v>283</v>
      </c>
      <c r="D171" s="36"/>
      <c r="E171" s="37">
        <v>1.081</v>
      </c>
      <c r="F171" s="38" t="s">
        <v>121</v>
      </c>
      <c r="G171" s="36">
        <v>1054.7</v>
      </c>
      <c r="H171" s="98">
        <v>7.3603098383883854</v>
      </c>
      <c r="I171" s="63">
        <v>22.36057884968719</v>
      </c>
      <c r="J171" s="63">
        <v>11.215064793266418</v>
      </c>
      <c r="K171" s="107">
        <v>1.1586364742326727</v>
      </c>
      <c r="L171" s="39">
        <f t="shared" ref="L171:L178" si="80">AmountInvested*(1+H171)^(Frac10day)-AmountInvested</f>
        <v>670.35864658714308</v>
      </c>
      <c r="M171" s="39">
        <f t="shared" ref="M171:M178" si="81">AmountInvested*(1+I171)^(Frac25day)-AmountInvested</f>
        <v>3584.6050536727307</v>
      </c>
      <c r="N171" s="39">
        <f t="shared" ref="N171:N178" si="82">AmountInvested*(1+J171)^(Frac50day)-AmountInvested</f>
        <v>6155.547859715738</v>
      </c>
      <c r="O171" s="40">
        <f t="shared" ref="O171:O178" si="83">AmountInvested*(1+K171)^(Frac99day)-AmountInvested</f>
        <v>3430.8081605945754</v>
      </c>
      <c r="P171" s="40"/>
      <c r="Q171" s="40"/>
      <c r="R171" s="40"/>
      <c r="S171" s="40"/>
      <c r="T171" s="40"/>
      <c r="U171" s="139">
        <f t="shared" ref="U171:X178" si="84">IF(L171&gt;0, 1, 0)</f>
        <v>1</v>
      </c>
      <c r="V171" s="107">
        <f t="shared" si="84"/>
        <v>1</v>
      </c>
      <c r="W171" s="107">
        <f t="shared" si="84"/>
        <v>1</v>
      </c>
      <c r="X171" s="107">
        <f t="shared" si="84"/>
        <v>1</v>
      </c>
    </row>
    <row r="172" spans="2:24" ht="15.75" hidden="1" outlineLevel="1" thickBot="1" x14ac:dyDescent="0.3">
      <c r="B172" s="46"/>
      <c r="C172" s="47" t="s">
        <v>284</v>
      </c>
      <c r="D172" s="47"/>
      <c r="E172" s="48">
        <v>1.3380000000000001</v>
      </c>
      <c r="F172" s="49" t="s">
        <v>121</v>
      </c>
      <c r="G172" s="47">
        <v>502.9</v>
      </c>
      <c r="H172" s="100">
        <v>-0.74292781846172595</v>
      </c>
      <c r="I172" s="64">
        <v>-0.55707755208440135</v>
      </c>
      <c r="J172" s="64">
        <v>-0.8243221189955019</v>
      </c>
      <c r="K172" s="108">
        <v>-0.69413869031824116</v>
      </c>
      <c r="L172" s="50">
        <f t="shared" si="80"/>
        <v>-406.57012562941054</v>
      </c>
      <c r="M172" s="50">
        <f t="shared" si="81"/>
        <v>-761.2079444282972</v>
      </c>
      <c r="N172" s="50">
        <f t="shared" si="82"/>
        <v>-2834.6494670743486</v>
      </c>
      <c r="O172" s="51">
        <f t="shared" si="83"/>
        <v>-3649.8437949667241</v>
      </c>
      <c r="P172" s="51"/>
      <c r="Q172" s="51"/>
      <c r="R172" s="51"/>
      <c r="S172" s="51"/>
      <c r="T172" s="51"/>
      <c r="U172" s="140">
        <f t="shared" si="84"/>
        <v>0</v>
      </c>
      <c r="V172" s="108">
        <f t="shared" si="84"/>
        <v>0</v>
      </c>
      <c r="W172" s="108">
        <f t="shared" si="84"/>
        <v>0</v>
      </c>
      <c r="X172" s="108">
        <f t="shared" si="84"/>
        <v>0</v>
      </c>
    </row>
    <row r="173" spans="2:24" ht="15.75" hidden="1" outlineLevel="1" thickBot="1" x14ac:dyDescent="0.3">
      <c r="B173" s="35"/>
      <c r="C173" s="36" t="s">
        <v>285</v>
      </c>
      <c r="D173" s="36"/>
      <c r="E173" s="37">
        <v>0.88700000000000001</v>
      </c>
      <c r="F173" s="38" t="s">
        <v>43</v>
      </c>
      <c r="G173" s="36">
        <v>440.5</v>
      </c>
      <c r="H173" s="98">
        <v>33.357472933755396</v>
      </c>
      <c r="I173" s="63">
        <v>2.9234037418764687</v>
      </c>
      <c r="J173" s="63">
        <v>-0.51409166760115332</v>
      </c>
      <c r="K173" s="107">
        <v>0.29000610105578817</v>
      </c>
      <c r="L173" s="39">
        <f t="shared" si="80"/>
        <v>1141.2515899664868</v>
      </c>
      <c r="M173" s="39">
        <f t="shared" si="81"/>
        <v>1421.3446320443745</v>
      </c>
      <c r="N173" s="39">
        <f t="shared" si="82"/>
        <v>-1291.9098499707088</v>
      </c>
      <c r="O173" s="40">
        <f t="shared" si="83"/>
        <v>1025.3785499687801</v>
      </c>
      <c r="P173" s="40"/>
      <c r="Q173" s="40"/>
      <c r="R173" s="40"/>
      <c r="S173" s="40"/>
      <c r="T173" s="40"/>
      <c r="U173" s="141">
        <f t="shared" si="84"/>
        <v>1</v>
      </c>
      <c r="V173" s="107">
        <f t="shared" si="84"/>
        <v>1</v>
      </c>
      <c r="W173" s="107">
        <f t="shared" si="84"/>
        <v>0</v>
      </c>
      <c r="X173" s="107">
        <f t="shared" si="84"/>
        <v>1</v>
      </c>
    </row>
    <row r="174" spans="2:24" ht="15.75" hidden="1" outlineLevel="1" thickBot="1" x14ac:dyDescent="0.3">
      <c r="B174" s="46"/>
      <c r="C174" s="47" t="s">
        <v>286</v>
      </c>
      <c r="D174" s="47"/>
      <c r="E174" s="48">
        <v>1.071</v>
      </c>
      <c r="F174" s="49" t="s">
        <v>121</v>
      </c>
      <c r="G174" s="47">
        <v>437.9</v>
      </c>
      <c r="H174" s="100">
        <v>-0.12662074457301375</v>
      </c>
      <c r="I174" s="64">
        <v>-0.41462495360833818</v>
      </c>
      <c r="J174" s="64">
        <v>-0.78028073121958741</v>
      </c>
      <c r="K174" s="108">
        <v>-0.5921574405280422</v>
      </c>
      <c r="L174" s="50">
        <f t="shared" si="80"/>
        <v>-41.282311267546902</v>
      </c>
      <c r="M174" s="50">
        <f t="shared" si="81"/>
        <v>-507.30698056630354</v>
      </c>
      <c r="N174" s="50">
        <f t="shared" si="82"/>
        <v>-2520.7498102248528</v>
      </c>
      <c r="O174" s="51">
        <f t="shared" si="83"/>
        <v>-2909.3049444634526</v>
      </c>
      <c r="P174" s="51"/>
      <c r="Q174" s="51"/>
      <c r="R174" s="51"/>
      <c r="S174" s="51"/>
      <c r="T174" s="51"/>
      <c r="U174" s="140">
        <f t="shared" si="84"/>
        <v>0</v>
      </c>
      <c r="V174" s="108">
        <f t="shared" si="84"/>
        <v>0</v>
      </c>
      <c r="W174" s="108">
        <f t="shared" si="84"/>
        <v>0</v>
      </c>
      <c r="X174" s="108">
        <f t="shared" si="84"/>
        <v>0</v>
      </c>
    </row>
    <row r="175" spans="2:24" ht="15.75" hidden="1" outlineLevel="1" thickBot="1" x14ac:dyDescent="0.3">
      <c r="B175" s="35"/>
      <c r="C175" s="36" t="s">
        <v>287</v>
      </c>
      <c r="D175" s="36"/>
      <c r="E175" s="37">
        <v>1.0640000000000001</v>
      </c>
      <c r="F175" s="38" t="s">
        <v>121</v>
      </c>
      <c r="G175" s="36">
        <v>384.1</v>
      </c>
      <c r="H175" s="98">
        <v>-0.18174114634924809</v>
      </c>
      <c r="I175" s="63">
        <v>8.2204249233443463</v>
      </c>
      <c r="J175" s="63">
        <v>6.6226125224157322</v>
      </c>
      <c r="K175" s="107">
        <v>0.70230011980852325</v>
      </c>
      <c r="L175" s="39">
        <f t="shared" si="80"/>
        <v>-61.099854334719566</v>
      </c>
      <c r="M175" s="39">
        <f t="shared" si="81"/>
        <v>2410.6700576783696</v>
      </c>
      <c r="N175" s="39">
        <f t="shared" si="82"/>
        <v>4759.4408005079695</v>
      </c>
      <c r="O175" s="40">
        <f t="shared" si="83"/>
        <v>2262.0716569349624</v>
      </c>
      <c r="P175" s="40"/>
      <c r="Q175" s="40"/>
      <c r="R175" s="40"/>
      <c r="S175" s="40"/>
      <c r="T175" s="40"/>
      <c r="U175" s="141">
        <f t="shared" si="84"/>
        <v>0</v>
      </c>
      <c r="V175" s="107">
        <f t="shared" si="84"/>
        <v>1</v>
      </c>
      <c r="W175" s="107">
        <f t="shared" si="84"/>
        <v>1</v>
      </c>
      <c r="X175" s="107">
        <f t="shared" si="84"/>
        <v>1</v>
      </c>
    </row>
    <row r="176" spans="2:24" ht="15.75" hidden="1" outlineLevel="1" thickBot="1" x14ac:dyDescent="0.3">
      <c r="B176" s="46"/>
      <c r="C176" s="47" t="s">
        <v>288</v>
      </c>
      <c r="D176" s="47"/>
      <c r="E176" s="48">
        <v>0.998</v>
      </c>
      <c r="F176" s="49" t="s">
        <v>121</v>
      </c>
      <c r="G176" s="47">
        <v>368.7</v>
      </c>
      <c r="H176" s="100">
        <v>0.2982039024322789</v>
      </c>
      <c r="I176" s="64">
        <v>10.09000686145359</v>
      </c>
      <c r="J176" s="64">
        <v>7.370960724710196</v>
      </c>
      <c r="K176" s="108">
        <v>0.78451538219813011</v>
      </c>
      <c r="L176" s="50">
        <f t="shared" si="80"/>
        <v>80.063212393437425</v>
      </c>
      <c r="M176" s="50">
        <f t="shared" si="81"/>
        <v>2635.4464964221552</v>
      </c>
      <c r="N176" s="50">
        <f t="shared" si="82"/>
        <v>5026.7571118408432</v>
      </c>
      <c r="O176" s="51">
        <f t="shared" si="83"/>
        <v>2485.7925070345318</v>
      </c>
      <c r="P176" s="51"/>
      <c r="Q176" s="51"/>
      <c r="R176" s="51"/>
      <c r="S176" s="51"/>
      <c r="T176" s="51"/>
      <c r="U176" s="140">
        <f t="shared" si="84"/>
        <v>1</v>
      </c>
      <c r="V176" s="108">
        <f t="shared" si="84"/>
        <v>1</v>
      </c>
      <c r="W176" s="108">
        <f t="shared" si="84"/>
        <v>1</v>
      </c>
      <c r="X176" s="108">
        <f t="shared" si="84"/>
        <v>1</v>
      </c>
    </row>
    <row r="177" spans="2:24" ht="15.75" hidden="1" outlineLevel="1" thickBot="1" x14ac:dyDescent="0.3">
      <c r="B177" s="35"/>
      <c r="C177" s="36" t="s">
        <v>289</v>
      </c>
      <c r="D177" s="68"/>
      <c r="E177" s="37">
        <v>0.92300000000000004</v>
      </c>
      <c r="F177" s="38" t="s">
        <v>43</v>
      </c>
      <c r="G177" s="36">
        <v>327.8</v>
      </c>
      <c r="H177" s="98">
        <v>1.8944282420762826</v>
      </c>
      <c r="I177" s="63">
        <v>-0.16247019142050256</v>
      </c>
      <c r="J177" s="63">
        <v>-0.79722662924697996</v>
      </c>
      <c r="K177" s="107">
        <v>-0.63520455130701403</v>
      </c>
      <c r="L177" s="39">
        <f t="shared" si="80"/>
        <v>330.07102113483597</v>
      </c>
      <c r="M177" s="39">
        <f t="shared" si="81"/>
        <v>-170.89633621073881</v>
      </c>
      <c r="N177" s="39">
        <f t="shared" si="82"/>
        <v>-2634.9263667010537</v>
      </c>
      <c r="O177" s="40">
        <f t="shared" si="83"/>
        <v>-3206.1032721320835</v>
      </c>
      <c r="P177" s="40"/>
      <c r="Q177" s="40"/>
      <c r="R177" s="40"/>
      <c r="S177" s="40"/>
      <c r="T177" s="40"/>
      <c r="U177" s="141">
        <f t="shared" si="84"/>
        <v>1</v>
      </c>
      <c r="V177" s="107">
        <f t="shared" si="84"/>
        <v>0</v>
      </c>
      <c r="W177" s="107">
        <f t="shared" si="84"/>
        <v>0</v>
      </c>
      <c r="X177" s="107">
        <f t="shared" si="84"/>
        <v>0</v>
      </c>
    </row>
    <row r="178" spans="2:24" ht="15.75" hidden="1" outlineLevel="1" thickBot="1" x14ac:dyDescent="0.3">
      <c r="B178" s="52"/>
      <c r="C178" s="53" t="s">
        <v>290</v>
      </c>
      <c r="D178" s="53"/>
      <c r="E178" s="54">
        <v>0.84299999999999997</v>
      </c>
      <c r="F178" s="55" t="s">
        <v>43</v>
      </c>
      <c r="G178" s="53">
        <v>302.60000000000002</v>
      </c>
      <c r="H178" s="102">
        <v>3.967169737384749</v>
      </c>
      <c r="I178" s="65">
        <v>0.80850122637228083</v>
      </c>
      <c r="J178" s="65">
        <v>-0.67194627573012178</v>
      </c>
      <c r="K178" s="109">
        <v>-0.50507957009565718</v>
      </c>
      <c r="L178" s="56">
        <f t="shared" si="80"/>
        <v>501.95123274534308</v>
      </c>
      <c r="M178" s="56">
        <f t="shared" si="81"/>
        <v>592.95448624575329</v>
      </c>
      <c r="N178" s="56">
        <f t="shared" si="82"/>
        <v>-1923.5076435239444</v>
      </c>
      <c r="O178" s="57">
        <f t="shared" si="83"/>
        <v>-2363.3088016805723</v>
      </c>
      <c r="P178" s="57"/>
      <c r="Q178" s="57"/>
      <c r="R178" s="57"/>
      <c r="S178" s="57"/>
      <c r="T178" s="57"/>
      <c r="U178" s="142">
        <f t="shared" si="84"/>
        <v>1</v>
      </c>
      <c r="V178" s="109">
        <f t="shared" si="84"/>
        <v>1</v>
      </c>
      <c r="W178" s="109">
        <f t="shared" si="84"/>
        <v>0</v>
      </c>
      <c r="X178" s="109">
        <f t="shared" si="84"/>
        <v>0</v>
      </c>
    </row>
    <row r="179" spans="2:24" ht="15.75" collapsed="1" thickBot="1" x14ac:dyDescent="0.3">
      <c r="B179" s="58" t="s">
        <v>282</v>
      </c>
      <c r="C179" s="59">
        <v>5</v>
      </c>
      <c r="D179" s="67">
        <v>42179</v>
      </c>
      <c r="E179" s="67">
        <v>42541</v>
      </c>
      <c r="F179" s="60" t="s">
        <v>123</v>
      </c>
      <c r="G179" s="71">
        <f>AVERAGE(G171:G178)</f>
        <v>477.4</v>
      </c>
      <c r="H179" s="104">
        <f ca="1">((L179/AmountInvested)+1)^(1/Frac10day)-1</f>
        <v>7.3603098383883676</v>
      </c>
      <c r="I179" s="66">
        <f ca="1">((M179/AmountInvested)+1)^(1/Frac25day)-1</f>
        <v>22.36057884968719</v>
      </c>
      <c r="J179" s="66">
        <f ca="1">((N179/AmountInvested)+1)^(1/Frac50day)-1</f>
        <v>11.215064793266418</v>
      </c>
      <c r="K179" s="105">
        <f ca="1">((O179/AmountInvested)+1)^(1/Frac99day)-1</f>
        <v>1.1586364742326722</v>
      </c>
      <c r="L179" s="61">
        <f ca="1">AVERAGE(OFFSET(L171,,,IncludeRanks))</f>
        <v>670.35864658714308</v>
      </c>
      <c r="M179" s="61">
        <f ca="1">AVERAGE(OFFSET(M171,,,IncludeRanks))</f>
        <v>3584.6050536727307</v>
      </c>
      <c r="N179" s="61">
        <f ca="1">AVERAGE(OFFSET(N171,,,IncludeRanks))</f>
        <v>6155.547859715738</v>
      </c>
      <c r="O179" s="62">
        <f ca="1">AVERAGE(OFFSET(O171,,,IncludeRanks))</f>
        <v>3430.8081605945754</v>
      </c>
      <c r="P179" s="62">
        <v>-662</v>
      </c>
      <c r="Q179" s="62">
        <v>1680</v>
      </c>
      <c r="R179" s="62">
        <v>3890</v>
      </c>
      <c r="S179" s="62">
        <v>1523</v>
      </c>
      <c r="T179" s="62"/>
      <c r="U179" s="143">
        <f ca="1">SUM(OFFSET(U171,,,IncludeRanks))/IncludeRanks</f>
        <v>1</v>
      </c>
      <c r="V179" s="143">
        <f ca="1">SUM(OFFSET(V171,,,IncludeRanks))/IncludeRanks</f>
        <v>1</v>
      </c>
      <c r="W179" s="143">
        <f ca="1">SUM(OFFSET(W171,,,IncludeRanks))/IncludeRanks</f>
        <v>1</v>
      </c>
      <c r="X179" s="143">
        <f ca="1">SUM(OFFSET(X171,,,IncludeRanks))/IncludeRanks</f>
        <v>1</v>
      </c>
    </row>
    <row r="180" spans="2:24" ht="15.75" hidden="1" outlineLevel="1" thickBot="1" x14ac:dyDescent="0.3">
      <c r="B180" s="41"/>
      <c r="C180" s="42" t="s">
        <v>197</v>
      </c>
      <c r="D180" s="42" t="s">
        <v>198</v>
      </c>
      <c r="E180" s="43" t="s">
        <v>199</v>
      </c>
      <c r="F180" s="44" t="s">
        <v>200</v>
      </c>
      <c r="G180" s="42" t="s">
        <v>0</v>
      </c>
      <c r="H180" s="114" t="s">
        <v>393</v>
      </c>
      <c r="I180" s="115" t="s">
        <v>203</v>
      </c>
      <c r="J180" s="115" t="s">
        <v>204</v>
      </c>
      <c r="K180" s="116" t="s">
        <v>382</v>
      </c>
      <c r="L180" s="78" t="s">
        <v>371</v>
      </c>
      <c r="M180" s="42" t="s">
        <v>195</v>
      </c>
      <c r="N180" s="42" t="s">
        <v>196</v>
      </c>
      <c r="O180" s="45" t="s">
        <v>383</v>
      </c>
      <c r="P180" s="45"/>
      <c r="Q180" s="45"/>
      <c r="R180" s="45"/>
      <c r="S180" s="45"/>
      <c r="T180" s="45"/>
      <c r="U180" s="144"/>
      <c r="V180" s="144"/>
      <c r="W180" s="144"/>
      <c r="X180" s="144"/>
    </row>
    <row r="181" spans="2:24" ht="15.75" hidden="1" outlineLevel="1" thickBot="1" x14ac:dyDescent="0.3">
      <c r="B181" s="35"/>
      <c r="C181" s="36" t="s">
        <v>37</v>
      </c>
      <c r="D181" s="36">
        <v>1</v>
      </c>
      <c r="E181" s="37">
        <v>45.320999999999998</v>
      </c>
      <c r="F181" s="38" t="s">
        <v>43</v>
      </c>
      <c r="G181" s="36">
        <v>813478.2</v>
      </c>
      <c r="H181" s="110">
        <v>15097764840.680649</v>
      </c>
      <c r="I181" s="63">
        <v>45369.728035382403</v>
      </c>
      <c r="J181" s="63">
        <v>3829.2041075463408</v>
      </c>
      <c r="K181" s="107">
        <v>64.648023654516791</v>
      </c>
      <c r="L181" s="39">
        <f t="shared" ref="L181:L188" si="85">AmountInvested*(1+H181)^(Frac10day)-AmountInvested</f>
        <v>10465.498664495353</v>
      </c>
      <c r="M181" s="39">
        <f t="shared" ref="M181:M188" si="86">AmountInvested*(1+I181)^(Frac25day)-AmountInvested</f>
        <v>18362.341809394296</v>
      </c>
      <c r="N181" s="39">
        <f t="shared" ref="N181:N188" si="87">AmountInvested*(1+J181)^(Frac50day)-AmountInvested</f>
        <v>38616.557202428456</v>
      </c>
      <c r="O181" s="40">
        <f t="shared" ref="O181:O188" si="88">AmountInvested*(1+K181)^(Frac99day)-AmountInvested</f>
        <v>39728.073517487632</v>
      </c>
      <c r="P181" s="40"/>
      <c r="Q181" s="40"/>
      <c r="R181" s="40"/>
      <c r="S181" s="40"/>
      <c r="T181" s="40"/>
      <c r="U181" s="139">
        <f t="shared" ref="U181:X188" si="89">IF(L181&gt;0, 1, 0)</f>
        <v>1</v>
      </c>
      <c r="V181" s="107">
        <f t="shared" si="89"/>
        <v>1</v>
      </c>
      <c r="W181" s="107">
        <f t="shared" si="89"/>
        <v>1</v>
      </c>
      <c r="X181" s="107">
        <f t="shared" si="89"/>
        <v>1</v>
      </c>
    </row>
    <row r="182" spans="2:24" ht="15.75" hidden="1" outlineLevel="1" thickBot="1" x14ac:dyDescent="0.3">
      <c r="B182" s="46"/>
      <c r="C182" s="47" t="s">
        <v>192</v>
      </c>
      <c r="D182" s="47">
        <v>2</v>
      </c>
      <c r="E182" s="48">
        <v>35.228000000000002</v>
      </c>
      <c r="F182" s="49" t="s">
        <v>43</v>
      </c>
      <c r="G182" s="47">
        <v>535510.6</v>
      </c>
      <c r="H182" s="111">
        <v>-0.90391507913660996</v>
      </c>
      <c r="I182" s="64">
        <v>0.53533970471035053</v>
      </c>
      <c r="J182" s="64">
        <v>-0.58431573676936521</v>
      </c>
      <c r="K182" s="108">
        <v>0.34804355089281147</v>
      </c>
      <c r="L182" s="50">
        <f t="shared" si="85"/>
        <v>-690.75488456607309</v>
      </c>
      <c r="M182" s="50">
        <f t="shared" si="86"/>
        <v>425.65173637147927</v>
      </c>
      <c r="N182" s="50">
        <f t="shared" si="87"/>
        <v>-1548.5799612688697</v>
      </c>
      <c r="O182" s="51">
        <f t="shared" si="88"/>
        <v>1212.9487502071443</v>
      </c>
      <c r="P182" s="51"/>
      <c r="Q182" s="51"/>
      <c r="R182" s="51"/>
      <c r="S182" s="51"/>
      <c r="T182" s="51"/>
      <c r="U182" s="140">
        <f t="shared" si="89"/>
        <v>0</v>
      </c>
      <c r="V182" s="108">
        <f t="shared" si="89"/>
        <v>1</v>
      </c>
      <c r="W182" s="108">
        <f t="shared" si="89"/>
        <v>0</v>
      </c>
      <c r="X182" s="108">
        <f t="shared" si="89"/>
        <v>1</v>
      </c>
    </row>
    <row r="183" spans="2:24" ht="15.75" hidden="1" outlineLevel="1" thickBot="1" x14ac:dyDescent="0.3">
      <c r="B183" s="35"/>
      <c r="C183" s="36" t="s">
        <v>38</v>
      </c>
      <c r="D183" s="36">
        <v>3</v>
      </c>
      <c r="E183" s="37">
        <v>10.766999999999999</v>
      </c>
      <c r="F183" s="38" t="s">
        <v>121</v>
      </c>
      <c r="G183" s="36">
        <v>141340</v>
      </c>
      <c r="H183" s="110">
        <v>23008.470559942456</v>
      </c>
      <c r="I183" s="63">
        <v>163.38739615243281</v>
      </c>
      <c r="J183" s="63">
        <v>7.6844690753371356</v>
      </c>
      <c r="K183" s="107">
        <v>1.2707363698506584</v>
      </c>
      <c r="L183" s="39">
        <f t="shared" si="85"/>
        <v>3591.9096895692564</v>
      </c>
      <c r="M183" s="39">
        <f t="shared" si="86"/>
        <v>6422.2122658810877</v>
      </c>
      <c r="N183" s="39">
        <f t="shared" si="87"/>
        <v>5133.0265491764312</v>
      </c>
      <c r="O183" s="40">
        <f t="shared" si="88"/>
        <v>3694.0079124592266</v>
      </c>
      <c r="P183" s="40"/>
      <c r="Q183" s="40"/>
      <c r="R183" s="40"/>
      <c r="S183" s="40"/>
      <c r="T183" s="40"/>
      <c r="U183" s="141">
        <f t="shared" si="89"/>
        <v>1</v>
      </c>
      <c r="V183" s="107">
        <f t="shared" si="89"/>
        <v>1</v>
      </c>
      <c r="W183" s="107">
        <f t="shared" si="89"/>
        <v>1</v>
      </c>
      <c r="X183" s="107">
        <f t="shared" si="89"/>
        <v>1</v>
      </c>
    </row>
    <row r="184" spans="2:24" ht="15.75" hidden="1" outlineLevel="1" thickBot="1" x14ac:dyDescent="0.3">
      <c r="B184" s="46"/>
      <c r="C184" s="47" t="s">
        <v>193</v>
      </c>
      <c r="D184" s="47">
        <v>4</v>
      </c>
      <c r="E184" s="48">
        <v>36.850999999999999</v>
      </c>
      <c r="F184" s="49" t="s">
        <v>43</v>
      </c>
      <c r="G184" s="47">
        <v>130755.1</v>
      </c>
      <c r="H184" s="111">
        <v>64.949759973699955</v>
      </c>
      <c r="I184" s="64">
        <v>35.153261674069157</v>
      </c>
      <c r="J184" s="64">
        <v>1.6648056053590663</v>
      </c>
      <c r="K184" s="108">
        <v>-0.54798206840425978</v>
      </c>
      <c r="L184" s="50">
        <f t="shared" si="85"/>
        <v>1365.4613805134504</v>
      </c>
      <c r="M184" s="50">
        <f t="shared" si="86"/>
        <v>4173.8085070455891</v>
      </c>
      <c r="N184" s="50">
        <f t="shared" si="87"/>
        <v>2066.6271585870418</v>
      </c>
      <c r="O184" s="51">
        <f t="shared" si="88"/>
        <v>-2624.1908448564218</v>
      </c>
      <c r="P184" s="51"/>
      <c r="Q184" s="51"/>
      <c r="R184" s="51"/>
      <c r="S184" s="51"/>
      <c r="T184" s="51"/>
      <c r="U184" s="140">
        <f t="shared" si="89"/>
        <v>1</v>
      </c>
      <c r="V184" s="108">
        <f t="shared" si="89"/>
        <v>1</v>
      </c>
      <c r="W184" s="108">
        <f t="shared" si="89"/>
        <v>1</v>
      </c>
      <c r="X184" s="108">
        <f t="shared" si="89"/>
        <v>0</v>
      </c>
    </row>
    <row r="185" spans="2:24" ht="15.75" hidden="1" outlineLevel="1" thickBot="1" x14ac:dyDescent="0.3">
      <c r="B185" s="35"/>
      <c r="C185" s="36" t="s">
        <v>39</v>
      </c>
      <c r="D185" s="36">
        <v>5</v>
      </c>
      <c r="E185" s="37">
        <v>38.704999999999998</v>
      </c>
      <c r="F185" s="38" t="s">
        <v>43</v>
      </c>
      <c r="G185" s="36">
        <v>127545.2</v>
      </c>
      <c r="H185" s="117">
        <v>-0.99997686129418495</v>
      </c>
      <c r="I185" s="63">
        <v>-0.57860880702168482</v>
      </c>
      <c r="J185" s="63">
        <v>-0.59240511693465292</v>
      </c>
      <c r="K185" s="107">
        <v>-0.8870857555919639</v>
      </c>
      <c r="L185" s="39">
        <f t="shared" si="85"/>
        <v>-2783.0315827904014</v>
      </c>
      <c r="M185" s="39">
        <f t="shared" si="86"/>
        <v>-805.86056387945246</v>
      </c>
      <c r="N185" s="39">
        <f t="shared" si="87"/>
        <v>-1580.3538750828375</v>
      </c>
      <c r="O185" s="40">
        <f t="shared" si="88"/>
        <v>-5666.018888827065</v>
      </c>
      <c r="P185" s="40"/>
      <c r="Q185" s="40"/>
      <c r="R185" s="40"/>
      <c r="S185" s="40"/>
      <c r="T185" s="40"/>
      <c r="U185" s="141">
        <f t="shared" si="89"/>
        <v>0</v>
      </c>
      <c r="V185" s="107">
        <f t="shared" si="89"/>
        <v>0</v>
      </c>
      <c r="W185" s="107">
        <f t="shared" si="89"/>
        <v>0</v>
      </c>
      <c r="X185" s="107">
        <f t="shared" si="89"/>
        <v>0</v>
      </c>
    </row>
    <row r="186" spans="2:24" ht="15.75" hidden="1" outlineLevel="1" thickBot="1" x14ac:dyDescent="0.3">
      <c r="B186" s="46"/>
      <c r="C186" s="47" t="s">
        <v>40</v>
      </c>
      <c r="D186" s="47">
        <v>6</v>
      </c>
      <c r="E186" s="48">
        <v>54.500999999999998</v>
      </c>
      <c r="F186" s="49" t="s">
        <v>121</v>
      </c>
      <c r="G186" s="47">
        <v>126002.7</v>
      </c>
      <c r="H186" s="111">
        <v>3896969.9532961263</v>
      </c>
      <c r="I186" s="64">
        <v>165.38437483980704</v>
      </c>
      <c r="J186" s="64">
        <v>35.711305650176463</v>
      </c>
      <c r="K186" s="108">
        <v>77.157011977944975</v>
      </c>
      <c r="L186" s="50">
        <f t="shared" si="85"/>
        <v>5899.4949884211346</v>
      </c>
      <c r="M186" s="50">
        <f t="shared" si="86"/>
        <v>6441.5022740401109</v>
      </c>
      <c r="N186" s="50">
        <f t="shared" si="87"/>
        <v>9948.9465878656192</v>
      </c>
      <c r="O186" s="51">
        <f t="shared" si="88"/>
        <v>43166.456169214565</v>
      </c>
      <c r="P186" s="51"/>
      <c r="Q186" s="51"/>
      <c r="R186" s="51"/>
      <c r="S186" s="51"/>
      <c r="T186" s="51"/>
      <c r="U186" s="140">
        <f t="shared" si="89"/>
        <v>1</v>
      </c>
      <c r="V186" s="108">
        <f t="shared" si="89"/>
        <v>1</v>
      </c>
      <c r="W186" s="108">
        <f t="shared" si="89"/>
        <v>1</v>
      </c>
      <c r="X186" s="108">
        <f t="shared" si="89"/>
        <v>1</v>
      </c>
    </row>
    <row r="187" spans="2:24" ht="15.75" hidden="1" outlineLevel="1" thickBot="1" x14ac:dyDescent="0.3">
      <c r="B187" s="35"/>
      <c r="C187" s="36" t="s">
        <v>41</v>
      </c>
      <c r="D187" s="36">
        <v>7</v>
      </c>
      <c r="E187" s="37">
        <v>7.6760000000000002</v>
      </c>
      <c r="F187" s="38" t="s">
        <v>43</v>
      </c>
      <c r="G187" s="36">
        <v>115408.9</v>
      </c>
      <c r="H187" s="110">
        <v>-0.94576570229403811</v>
      </c>
      <c r="I187" s="63">
        <v>-0.74042622947959846</v>
      </c>
      <c r="J187" s="63">
        <v>1.3825963338394716</v>
      </c>
      <c r="K187" s="107">
        <v>-0.72784530263734615</v>
      </c>
      <c r="L187" s="39">
        <f t="shared" si="85"/>
        <v>-852.02351613028259</v>
      </c>
      <c r="M187" s="39">
        <f t="shared" si="86"/>
        <v>-1228.9187537790276</v>
      </c>
      <c r="N187" s="39">
        <f t="shared" si="87"/>
        <v>1810.4924573815606</v>
      </c>
      <c r="O187" s="40">
        <f t="shared" si="88"/>
        <v>-3927.7999657154569</v>
      </c>
      <c r="P187" s="40"/>
      <c r="Q187" s="40"/>
      <c r="R187" s="40"/>
      <c r="S187" s="40"/>
      <c r="T187" s="40"/>
      <c r="U187" s="141">
        <f t="shared" si="89"/>
        <v>0</v>
      </c>
      <c r="V187" s="107">
        <f t="shared" si="89"/>
        <v>0</v>
      </c>
      <c r="W187" s="107">
        <f t="shared" si="89"/>
        <v>1</v>
      </c>
      <c r="X187" s="107">
        <f t="shared" si="89"/>
        <v>0</v>
      </c>
    </row>
    <row r="188" spans="2:24" ht="15.75" hidden="1" outlineLevel="1" thickBot="1" x14ac:dyDescent="0.3">
      <c r="B188" s="52"/>
      <c r="C188" s="53" t="s">
        <v>42</v>
      </c>
      <c r="D188" s="53">
        <v>8</v>
      </c>
      <c r="E188" s="54">
        <v>16.038</v>
      </c>
      <c r="F188" s="55" t="s">
        <v>43</v>
      </c>
      <c r="G188" s="53">
        <v>98631.6</v>
      </c>
      <c r="H188" s="112">
        <v>-0.47948082363843891</v>
      </c>
      <c r="I188" s="65">
        <v>-0.98612357175990417</v>
      </c>
      <c r="J188" s="65">
        <v>5.7313969756645813</v>
      </c>
      <c r="K188" s="109">
        <v>16.132192752364922</v>
      </c>
      <c r="L188" s="56">
        <f t="shared" si="85"/>
        <v>-197.52898355478283</v>
      </c>
      <c r="M188" s="56">
        <f t="shared" si="86"/>
        <v>-3402.3676784673708</v>
      </c>
      <c r="N188" s="56">
        <f t="shared" si="87"/>
        <v>4411.8642915651344</v>
      </c>
      <c r="O188" s="57">
        <f t="shared" si="88"/>
        <v>19714.035068935107</v>
      </c>
      <c r="P188" s="57"/>
      <c r="Q188" s="57"/>
      <c r="R188" s="57"/>
      <c r="S188" s="57"/>
      <c r="T188" s="57"/>
      <c r="U188" s="142">
        <f t="shared" si="89"/>
        <v>0</v>
      </c>
      <c r="V188" s="109">
        <f t="shared" si="89"/>
        <v>0</v>
      </c>
      <c r="W188" s="109">
        <f t="shared" si="89"/>
        <v>1</v>
      </c>
      <c r="X188" s="109">
        <f t="shared" si="89"/>
        <v>1</v>
      </c>
    </row>
    <row r="189" spans="2:24" ht="17.25" hidden="1" customHeight="1" collapsed="1" thickBot="1" x14ac:dyDescent="0.3">
      <c r="B189" s="58" t="s">
        <v>217</v>
      </c>
      <c r="C189" s="59">
        <v>6</v>
      </c>
      <c r="D189" s="67">
        <v>42170</v>
      </c>
      <c r="E189" s="67">
        <v>42530</v>
      </c>
      <c r="F189" s="60" t="s">
        <v>43</v>
      </c>
      <c r="G189" s="71">
        <f>AVERAGE(G181:G188)</f>
        <v>261084.03749999998</v>
      </c>
      <c r="H189" s="152">
        <f ca="1">((L189/AmountInvested)+1)^(1/Frac10day)-1</f>
        <v>15097764840.680649</v>
      </c>
      <c r="I189" s="66">
        <f ca="1">((M189/AmountInvested)+1)^(1/Frac25day)-1</f>
        <v>45369.728035382403</v>
      </c>
      <c r="J189" s="66">
        <f ca="1">((N189/AmountInvested)+1)^(1/Frac50day)-1</f>
        <v>3829.2041075463408</v>
      </c>
      <c r="K189" s="105">
        <f ca="1">((O189/AmountInvested)+1)^(1/Frac99day)-1</f>
        <v>64.648023654516791</v>
      </c>
      <c r="L189" s="61">
        <f ca="1">AVERAGE(OFFSET(L181,,,IncludeRanks))</f>
        <v>10465.498664495353</v>
      </c>
      <c r="M189" s="61">
        <f ca="1">AVERAGE(OFFSET(M181,,,IncludeRanks))</f>
        <v>18362.341809394296</v>
      </c>
      <c r="N189" s="61">
        <f ca="1">AVERAGE(OFFSET(N181,,,IncludeRanks))</f>
        <v>38616.557202428456</v>
      </c>
      <c r="O189" s="62">
        <f ca="1">AVERAGE(OFFSET(O181,,,IncludeRanks))</f>
        <v>39728.073517487632</v>
      </c>
      <c r="P189" s="62">
        <v>922</v>
      </c>
      <c r="Q189" s="62">
        <v>3402</v>
      </c>
      <c r="R189" s="62">
        <v>2687</v>
      </c>
      <c r="S189" s="62">
        <v>-3469</v>
      </c>
      <c r="T189" s="62"/>
      <c r="U189" s="143">
        <f ca="1">SUM(OFFSET(U181,,,IncludeRanks))/IncludeRanks</f>
        <v>1</v>
      </c>
      <c r="V189" s="143">
        <f ca="1">SUM(OFFSET(V181,,,IncludeRanks))/IncludeRanks</f>
        <v>1</v>
      </c>
      <c r="W189" s="143">
        <f ca="1">SUM(OFFSET(W181,,,IncludeRanks))/IncludeRanks</f>
        <v>1</v>
      </c>
      <c r="X189" s="143">
        <f ca="1">SUM(OFFSET(X181,,,IncludeRanks))/IncludeRanks</f>
        <v>1</v>
      </c>
    </row>
    <row r="190" spans="2:24" ht="15.75" hidden="1" outlineLevel="1" thickBot="1" x14ac:dyDescent="0.3">
      <c r="B190" s="70"/>
      <c r="C190" s="73" t="s">
        <v>197</v>
      </c>
      <c r="D190" s="73" t="s">
        <v>198</v>
      </c>
      <c r="E190" s="69" t="s">
        <v>199</v>
      </c>
      <c r="F190" s="72" t="s">
        <v>200</v>
      </c>
      <c r="G190" s="73" t="s">
        <v>0</v>
      </c>
      <c r="H190" s="114" t="s">
        <v>393</v>
      </c>
      <c r="I190" s="115" t="s">
        <v>203</v>
      </c>
      <c r="J190" s="115" t="s">
        <v>204</v>
      </c>
      <c r="K190" s="116" t="s">
        <v>382</v>
      </c>
      <c r="L190" s="151" t="s">
        <v>371</v>
      </c>
      <c r="M190" s="73" t="s">
        <v>195</v>
      </c>
      <c r="N190" s="73" t="s">
        <v>196</v>
      </c>
      <c r="O190" s="74" t="s">
        <v>383</v>
      </c>
      <c r="P190" s="45"/>
      <c r="Q190" s="45"/>
      <c r="R190" s="45"/>
      <c r="S190" s="45"/>
      <c r="T190" s="45"/>
      <c r="U190" s="144"/>
      <c r="V190" s="144"/>
      <c r="W190" s="144"/>
      <c r="X190" s="144"/>
    </row>
    <row r="191" spans="2:24" ht="15.75" hidden="1" outlineLevel="1" thickBot="1" x14ac:dyDescent="0.3">
      <c r="B191" s="35"/>
      <c r="C191" s="36" t="s">
        <v>292</v>
      </c>
      <c r="D191" s="36">
        <v>1</v>
      </c>
      <c r="E191" s="37">
        <v>1.1519999999999999</v>
      </c>
      <c r="F191" s="38" t="s">
        <v>121</v>
      </c>
      <c r="G191" s="36">
        <v>1724.6</v>
      </c>
      <c r="H191" s="98">
        <v>3.0731901964949913</v>
      </c>
      <c r="I191" s="63">
        <v>0.38977544127005759</v>
      </c>
      <c r="J191" s="63">
        <v>0.14799999999999999</v>
      </c>
      <c r="K191" s="107">
        <v>-0.37461388783874838</v>
      </c>
      <c r="L191" s="39">
        <f t="shared" ref="L191:L198" si="90">AmountInvested*(1+H191)^(Frac10day)-AmountInvested</f>
        <v>438.47110330381474</v>
      </c>
      <c r="M191" s="39">
        <f t="shared" ref="M191:M198" si="91">AmountInvested*(1+I191)^(Frac25day)-AmountInvested</f>
        <v>325.17437436291584</v>
      </c>
      <c r="N191" s="39">
        <f t="shared" ref="N191:N198" si="92">AmountInvested*(1+J191)^(Frac50day)-AmountInvested</f>
        <v>268.07097350478762</v>
      </c>
      <c r="O191" s="40">
        <f t="shared" ref="O191:O198" si="93">AmountInvested*(1+K191)^(Frac99day)-AmountInvested</f>
        <v>-1646.7241653368892</v>
      </c>
      <c r="P191" s="40"/>
      <c r="Q191" s="40"/>
      <c r="R191" s="40"/>
      <c r="S191" s="40"/>
      <c r="T191" s="40"/>
      <c r="U191" s="139">
        <f t="shared" ref="U191:X198" si="94">IF(L191&gt;0, 1, 0)</f>
        <v>1</v>
      </c>
      <c r="V191" s="107">
        <f t="shared" si="94"/>
        <v>1</v>
      </c>
      <c r="W191" s="107">
        <f t="shared" si="94"/>
        <v>1</v>
      </c>
      <c r="X191" s="107">
        <f t="shared" si="94"/>
        <v>0</v>
      </c>
    </row>
    <row r="192" spans="2:24" ht="15.75" hidden="1" outlineLevel="1" thickBot="1" x14ac:dyDescent="0.3">
      <c r="B192" s="46"/>
      <c r="C192" s="47" t="s">
        <v>293</v>
      </c>
      <c r="D192" s="47">
        <v>2</v>
      </c>
      <c r="E192" s="48">
        <v>1.091</v>
      </c>
      <c r="F192" s="49" t="s">
        <v>121</v>
      </c>
      <c r="G192" s="47">
        <v>1470.6</v>
      </c>
      <c r="H192" s="100">
        <v>2.9197296287060324</v>
      </c>
      <c r="I192" s="64">
        <v>0.36858949382030293</v>
      </c>
      <c r="J192" s="64">
        <v>8.2000000000000003E-2</v>
      </c>
      <c r="K192" s="108">
        <v>-0.37706339380550091</v>
      </c>
      <c r="L192" s="50">
        <f t="shared" si="90"/>
        <v>426.22925473819487</v>
      </c>
      <c r="M192" s="50">
        <f t="shared" si="91"/>
        <v>309.76541264009029</v>
      </c>
      <c r="N192" s="50">
        <f t="shared" si="92"/>
        <v>152.20140579945291</v>
      </c>
      <c r="O192" s="51">
        <f t="shared" si="93"/>
        <v>-1659.2812538819599</v>
      </c>
      <c r="P192" s="51"/>
      <c r="Q192" s="51"/>
      <c r="R192" s="51"/>
      <c r="S192" s="51"/>
      <c r="T192" s="51"/>
      <c r="U192" s="140">
        <f t="shared" si="94"/>
        <v>1</v>
      </c>
      <c r="V192" s="108">
        <f t="shared" si="94"/>
        <v>1</v>
      </c>
      <c r="W192" s="108">
        <f t="shared" si="94"/>
        <v>1</v>
      </c>
      <c r="X192" s="108">
        <f t="shared" si="94"/>
        <v>0</v>
      </c>
    </row>
    <row r="193" spans="2:24" ht="15.75" hidden="1" outlineLevel="1" thickBot="1" x14ac:dyDescent="0.3">
      <c r="B193" s="35"/>
      <c r="C193" s="36" t="s">
        <v>294</v>
      </c>
      <c r="D193" s="36">
        <v>3</v>
      </c>
      <c r="E193" s="37">
        <v>0.85899999999999999</v>
      </c>
      <c r="F193" s="38" t="s">
        <v>121</v>
      </c>
      <c r="G193" s="36">
        <v>663</v>
      </c>
      <c r="H193" s="98">
        <v>8.3273317919087315</v>
      </c>
      <c r="I193" s="63">
        <v>0.93585902436457635</v>
      </c>
      <c r="J193" s="63">
        <v>1.8</v>
      </c>
      <c r="K193" s="107">
        <v>2.2711857338221453E-2</v>
      </c>
      <c r="L193" s="39">
        <f t="shared" si="90"/>
        <v>706.10446979014341</v>
      </c>
      <c r="M193" s="39">
        <f t="shared" si="91"/>
        <v>663.2723410063445</v>
      </c>
      <c r="N193" s="39">
        <f t="shared" si="92"/>
        <v>2181.6267761126219</v>
      </c>
      <c r="O193" s="40">
        <f t="shared" si="93"/>
        <v>86.459792117208053</v>
      </c>
      <c r="P193" s="40"/>
      <c r="Q193" s="40"/>
      <c r="R193" s="40"/>
      <c r="S193" s="40"/>
      <c r="T193" s="40"/>
      <c r="U193" s="141">
        <f t="shared" si="94"/>
        <v>1</v>
      </c>
      <c r="V193" s="107">
        <f t="shared" si="94"/>
        <v>1</v>
      </c>
      <c r="W193" s="107">
        <f t="shared" si="94"/>
        <v>1</v>
      </c>
      <c r="X193" s="107">
        <f t="shared" si="94"/>
        <v>1</v>
      </c>
    </row>
    <row r="194" spans="2:24" ht="15.75" hidden="1" outlineLevel="1" thickBot="1" x14ac:dyDescent="0.3">
      <c r="B194" s="46"/>
      <c r="C194" s="47" t="s">
        <v>295</v>
      </c>
      <c r="D194" s="47">
        <v>4</v>
      </c>
      <c r="E194" s="48">
        <v>1.048</v>
      </c>
      <c r="F194" s="49" t="s">
        <v>121</v>
      </c>
      <c r="G194" s="47">
        <v>656.8</v>
      </c>
      <c r="H194" s="100">
        <v>4.6636973160653294</v>
      </c>
      <c r="I194" s="64">
        <v>0.58566255737740347</v>
      </c>
      <c r="J194" s="64">
        <v>0.157</v>
      </c>
      <c r="K194" s="108">
        <v>-0.35318770294381607</v>
      </c>
      <c r="L194" s="50">
        <f t="shared" si="90"/>
        <v>544.14549500149042</v>
      </c>
      <c r="M194" s="50">
        <f t="shared" si="91"/>
        <v>458.39248466248682</v>
      </c>
      <c r="N194" s="50">
        <f t="shared" si="92"/>
        <v>283.45125523424394</v>
      </c>
      <c r="O194" s="51">
        <f t="shared" si="93"/>
        <v>-1538.1562299878642</v>
      </c>
      <c r="P194" s="51"/>
      <c r="Q194" s="51"/>
      <c r="R194" s="51"/>
      <c r="S194" s="51"/>
      <c r="T194" s="51"/>
      <c r="U194" s="140">
        <f t="shared" si="94"/>
        <v>1</v>
      </c>
      <c r="V194" s="108">
        <f t="shared" si="94"/>
        <v>1</v>
      </c>
      <c r="W194" s="108">
        <f t="shared" si="94"/>
        <v>1</v>
      </c>
      <c r="X194" s="108">
        <f t="shared" si="94"/>
        <v>0</v>
      </c>
    </row>
    <row r="195" spans="2:24" ht="15.75" hidden="1" outlineLevel="1" thickBot="1" x14ac:dyDescent="0.3">
      <c r="B195" s="35"/>
      <c r="C195" s="36" t="s">
        <v>296</v>
      </c>
      <c r="D195" s="36">
        <v>5</v>
      </c>
      <c r="E195" s="37">
        <v>0.86199999999999999</v>
      </c>
      <c r="F195" s="38" t="s">
        <v>121</v>
      </c>
      <c r="G195" s="36">
        <v>595</v>
      </c>
      <c r="H195" s="98">
        <v>1.9615842892358524</v>
      </c>
      <c r="I195" s="63">
        <v>0.2234335786673578</v>
      </c>
      <c r="J195" s="63">
        <v>-0.2</v>
      </c>
      <c r="K195" s="107">
        <v>-0.39465343190735191</v>
      </c>
      <c r="L195" s="39">
        <f t="shared" si="90"/>
        <v>337.31334347570191</v>
      </c>
      <c r="M195" s="39">
        <f t="shared" si="91"/>
        <v>197.99420232374723</v>
      </c>
      <c r="N195" s="39">
        <f t="shared" si="92"/>
        <v>-418.67479946776257</v>
      </c>
      <c r="O195" s="40">
        <f t="shared" si="93"/>
        <v>-1750.3618617238317</v>
      </c>
      <c r="P195" s="40"/>
      <c r="Q195" s="40"/>
      <c r="R195" s="40"/>
      <c r="S195" s="40"/>
      <c r="T195" s="40"/>
      <c r="U195" s="141">
        <f t="shared" si="94"/>
        <v>1</v>
      </c>
      <c r="V195" s="107">
        <f t="shared" si="94"/>
        <v>1</v>
      </c>
      <c r="W195" s="107">
        <f t="shared" si="94"/>
        <v>0</v>
      </c>
      <c r="X195" s="107">
        <f t="shared" si="94"/>
        <v>0</v>
      </c>
    </row>
    <row r="196" spans="2:24" ht="15.75" hidden="1" outlineLevel="1" thickBot="1" x14ac:dyDescent="0.3">
      <c r="B196" s="46"/>
      <c r="C196" s="47" t="s">
        <v>297</v>
      </c>
      <c r="D196" s="47">
        <v>6</v>
      </c>
      <c r="E196" s="48">
        <v>0.78700000000000003</v>
      </c>
      <c r="F196" s="49" t="s">
        <v>121</v>
      </c>
      <c r="G196" s="47">
        <v>559.70000000000005</v>
      </c>
      <c r="H196" s="100">
        <v>5.2993936272222424</v>
      </c>
      <c r="I196" s="64">
        <v>0.65458946871813128</v>
      </c>
      <c r="J196" s="64">
        <v>1.405</v>
      </c>
      <c r="K196" s="108">
        <v>-3.2392498235170541E-2</v>
      </c>
      <c r="L196" s="50">
        <f t="shared" si="90"/>
        <v>578.47386083233869</v>
      </c>
      <c r="M196" s="50">
        <f t="shared" si="91"/>
        <v>501.7470303405189</v>
      </c>
      <c r="N196" s="50">
        <f t="shared" si="92"/>
        <v>1831.6974884276588</v>
      </c>
      <c r="O196" s="51">
        <f t="shared" si="93"/>
        <v>-125.43354509072742</v>
      </c>
      <c r="P196" s="51"/>
      <c r="Q196" s="51"/>
      <c r="R196" s="51"/>
      <c r="S196" s="51"/>
      <c r="T196" s="51"/>
      <c r="U196" s="140">
        <f t="shared" si="94"/>
        <v>1</v>
      </c>
      <c r="V196" s="108">
        <f t="shared" si="94"/>
        <v>1</v>
      </c>
      <c r="W196" s="108">
        <f t="shared" si="94"/>
        <v>1</v>
      </c>
      <c r="X196" s="108">
        <f t="shared" si="94"/>
        <v>0</v>
      </c>
    </row>
    <row r="197" spans="2:24" ht="15.75" hidden="1" outlineLevel="1" thickBot="1" x14ac:dyDescent="0.3">
      <c r="B197" s="35"/>
      <c r="C197" s="36" t="s">
        <v>188</v>
      </c>
      <c r="D197" s="68">
        <v>7</v>
      </c>
      <c r="E197" s="37">
        <v>0.91500000000000004</v>
      </c>
      <c r="F197" s="38" t="s">
        <v>121</v>
      </c>
      <c r="G197" s="36">
        <v>542.6</v>
      </c>
      <c r="H197" s="98">
        <v>6.6302591329062066</v>
      </c>
      <c r="I197" s="63">
        <v>0.78643192780710391</v>
      </c>
      <c r="J197" s="63">
        <v>-2.9000000000000001E-2</v>
      </c>
      <c r="K197" s="107">
        <v>-0.33318457603805196</v>
      </c>
      <c r="L197" s="39">
        <f t="shared" si="90"/>
        <v>640.60883665265101</v>
      </c>
      <c r="M197" s="39">
        <f t="shared" si="91"/>
        <v>580.31711839461059</v>
      </c>
      <c r="N197" s="39">
        <f t="shared" si="92"/>
        <v>-56.246441717787093</v>
      </c>
      <c r="O197" s="40">
        <f t="shared" si="93"/>
        <v>-1438.783218220844</v>
      </c>
      <c r="P197" s="40"/>
      <c r="Q197" s="40"/>
      <c r="R197" s="40"/>
      <c r="S197" s="40"/>
      <c r="T197" s="40"/>
      <c r="U197" s="141">
        <f t="shared" si="94"/>
        <v>1</v>
      </c>
      <c r="V197" s="107">
        <f t="shared" si="94"/>
        <v>1</v>
      </c>
      <c r="W197" s="107">
        <f t="shared" si="94"/>
        <v>0</v>
      </c>
      <c r="X197" s="107">
        <f t="shared" si="94"/>
        <v>0</v>
      </c>
    </row>
    <row r="198" spans="2:24" ht="15.75" hidden="1" outlineLevel="1" thickBot="1" x14ac:dyDescent="0.3">
      <c r="B198" s="52"/>
      <c r="C198" s="53" t="s">
        <v>298</v>
      </c>
      <c r="D198" s="53">
        <v>8</v>
      </c>
      <c r="E198" s="54">
        <v>0.749</v>
      </c>
      <c r="F198" s="55" t="s">
        <v>121</v>
      </c>
      <c r="G198" s="53">
        <v>464.3</v>
      </c>
      <c r="H198" s="102">
        <v>13.125193434410674</v>
      </c>
      <c r="I198" s="65">
        <v>1.1008749036689194</v>
      </c>
      <c r="J198" s="65">
        <v>0.124</v>
      </c>
      <c r="K198" s="109">
        <v>0.54079626185113261</v>
      </c>
      <c r="L198" s="56">
        <f t="shared" si="90"/>
        <v>842.73186155640906</v>
      </c>
      <c r="M198" s="56">
        <f t="shared" si="91"/>
        <v>748.41591275503743</v>
      </c>
      <c r="N198" s="56">
        <f t="shared" si="92"/>
        <v>226.57504495714238</v>
      </c>
      <c r="O198" s="57">
        <f t="shared" si="93"/>
        <v>1802.3638589846014</v>
      </c>
      <c r="P198" s="57"/>
      <c r="Q198" s="57"/>
      <c r="R198" s="57"/>
      <c r="S198" s="57"/>
      <c r="T198" s="57"/>
      <c r="U198" s="142">
        <f t="shared" si="94"/>
        <v>1</v>
      </c>
      <c r="V198" s="109">
        <f t="shared" si="94"/>
        <v>1</v>
      </c>
      <c r="W198" s="109">
        <f t="shared" si="94"/>
        <v>1</v>
      </c>
      <c r="X198" s="109">
        <f t="shared" si="94"/>
        <v>1</v>
      </c>
    </row>
    <row r="199" spans="2:24" ht="15.75" collapsed="1" thickBot="1" x14ac:dyDescent="0.3">
      <c r="B199" s="58" t="s">
        <v>291</v>
      </c>
      <c r="C199" s="59">
        <v>8</v>
      </c>
      <c r="D199" s="67">
        <v>42179</v>
      </c>
      <c r="E199" s="67">
        <v>42541</v>
      </c>
      <c r="F199" s="60" t="s">
        <v>121</v>
      </c>
      <c r="G199" s="71">
        <f>AVERAGE(G191:G198)</f>
        <v>834.57500000000005</v>
      </c>
      <c r="H199" s="104">
        <f ca="1">((L199/AmountInvested)+1)^(1/Frac10day)-1</f>
        <v>3.073190196494985</v>
      </c>
      <c r="I199" s="66">
        <f ca="1">((M199/AmountInvested)+1)^(1/Frac25day)-1</f>
        <v>0.38977544127005759</v>
      </c>
      <c r="J199" s="66">
        <f ca="1">((N199/AmountInvested)+1)^(1/Frac50day)-1</f>
        <v>0.14800000000000013</v>
      </c>
      <c r="K199" s="105">
        <f ca="1">((O199/AmountInvested)+1)^(1/Frac99day)-1</f>
        <v>-0.37461388783874849</v>
      </c>
      <c r="L199" s="61">
        <f ca="1">AVERAGE(OFFSET(L191,,,IncludeRanks))</f>
        <v>438.47110330381474</v>
      </c>
      <c r="M199" s="61">
        <f ca="1">AVERAGE(OFFSET(M191,,,IncludeRanks))</f>
        <v>325.17437436291584</v>
      </c>
      <c r="N199" s="61">
        <f ca="1">AVERAGE(OFFSET(N191,,,IncludeRanks))</f>
        <v>268.07097350478762</v>
      </c>
      <c r="O199" s="62">
        <f ca="1">AVERAGE(OFFSET(O191,,,IncludeRanks))</f>
        <v>-1646.7241653368892</v>
      </c>
      <c r="P199" s="62">
        <v>1085</v>
      </c>
      <c r="Q199" s="62">
        <v>837</v>
      </c>
      <c r="R199" s="62">
        <v>288</v>
      </c>
      <c r="S199" s="62">
        <v>1221</v>
      </c>
      <c r="T199" s="62"/>
      <c r="U199" s="143">
        <f ca="1">SUM(OFFSET(U191,,,IncludeRanks))/IncludeRanks</f>
        <v>1</v>
      </c>
      <c r="V199" s="143">
        <f ca="1">SUM(OFFSET(V191,,,IncludeRanks))/IncludeRanks</f>
        <v>1</v>
      </c>
      <c r="W199" s="143">
        <f ca="1">SUM(OFFSET(W191,,,IncludeRanks))/IncludeRanks</f>
        <v>1</v>
      </c>
      <c r="X199" s="143">
        <f ca="1">SUM(OFFSET(X191,,,IncludeRanks))/IncludeRanks</f>
        <v>0</v>
      </c>
    </row>
    <row r="200" spans="2:24" ht="15.75" hidden="1" outlineLevel="1" thickBot="1" x14ac:dyDescent="0.3">
      <c r="B200" s="41"/>
      <c r="C200" s="42" t="s">
        <v>197</v>
      </c>
      <c r="D200" s="42" t="s">
        <v>198</v>
      </c>
      <c r="E200" s="43" t="s">
        <v>199</v>
      </c>
      <c r="F200" s="44" t="s">
        <v>200</v>
      </c>
      <c r="G200" s="42" t="s">
        <v>0</v>
      </c>
      <c r="H200" s="114" t="s">
        <v>393</v>
      </c>
      <c r="I200" s="115" t="s">
        <v>203</v>
      </c>
      <c r="J200" s="115" t="s">
        <v>204</v>
      </c>
      <c r="K200" s="116" t="s">
        <v>382</v>
      </c>
      <c r="L200" s="78" t="s">
        <v>371</v>
      </c>
      <c r="M200" s="42" t="s">
        <v>195</v>
      </c>
      <c r="N200" s="42" t="s">
        <v>196</v>
      </c>
      <c r="O200" s="45" t="s">
        <v>383</v>
      </c>
      <c r="P200" s="45"/>
      <c r="Q200" s="45"/>
      <c r="R200" s="45"/>
      <c r="S200" s="45"/>
      <c r="T200" s="45"/>
      <c r="U200" s="144"/>
      <c r="V200" s="144"/>
      <c r="W200" s="144"/>
      <c r="X200" s="144"/>
    </row>
    <row r="201" spans="2:24" ht="15.75" hidden="1" outlineLevel="1" thickBot="1" x14ac:dyDescent="0.3">
      <c r="B201" s="35"/>
      <c r="C201" s="36" t="s">
        <v>300</v>
      </c>
      <c r="D201" s="36">
        <v>1</v>
      </c>
      <c r="E201" s="37">
        <v>5.6660000000000004</v>
      </c>
      <c r="F201" s="38" t="s">
        <v>121</v>
      </c>
      <c r="G201" s="36">
        <v>14683</v>
      </c>
      <c r="H201" s="98">
        <v>4.4827483002241468</v>
      </c>
      <c r="I201" s="63">
        <v>3.0653354194258791</v>
      </c>
      <c r="J201" s="63">
        <v>1.8823157517870222</v>
      </c>
      <c r="K201" s="107">
        <v>-0.21070307042416181</v>
      </c>
      <c r="L201" s="39">
        <f t="shared" ref="L201:L208" si="95">AmountInvested*(1+H201)^(Frac10day)-AmountInvested</f>
        <v>533.68928916944787</v>
      </c>
      <c r="M201" s="39">
        <f t="shared" ref="M201:M208" si="96">AmountInvested*(1+I201)^(Frac25day)-AmountInvested</f>
        <v>1460.8731035108394</v>
      </c>
      <c r="N201" s="39">
        <f t="shared" ref="N201:N208" si="97">AmountInvested*(1+J201)^(Frac50day)-AmountInvested</f>
        <v>2249.4652895322251</v>
      </c>
      <c r="O201" s="40">
        <f t="shared" ref="O201:O208" si="98">AmountInvested*(1+K201)^(Frac99day)-AmountInvested</f>
        <v>-867.09741915735685</v>
      </c>
      <c r="P201" s="40"/>
      <c r="Q201" s="40"/>
      <c r="R201" s="40"/>
      <c r="S201" s="40"/>
      <c r="T201" s="40"/>
      <c r="U201" s="139">
        <f t="shared" ref="U201:X208" si="99">IF(L201&gt;0, 1, 0)</f>
        <v>1</v>
      </c>
      <c r="V201" s="107">
        <f t="shared" si="99"/>
        <v>1</v>
      </c>
      <c r="W201" s="107">
        <f t="shared" si="99"/>
        <v>1</v>
      </c>
      <c r="X201" s="107">
        <f t="shared" si="99"/>
        <v>0</v>
      </c>
    </row>
    <row r="202" spans="2:24" ht="15.75" hidden="1" outlineLevel="1" thickBot="1" x14ac:dyDescent="0.3">
      <c r="B202" s="46"/>
      <c r="C202" s="47" t="s">
        <v>301</v>
      </c>
      <c r="D202" s="47">
        <v>2</v>
      </c>
      <c r="E202" s="48">
        <v>6.0140000000000002</v>
      </c>
      <c r="F202" s="49" t="s">
        <v>121</v>
      </c>
      <c r="G202" s="47">
        <v>12092.2</v>
      </c>
      <c r="H202" s="100">
        <v>4.4827483002241468</v>
      </c>
      <c r="I202" s="64">
        <v>1.7576012084936496</v>
      </c>
      <c r="J202" s="64">
        <v>1.3672144797801349</v>
      </c>
      <c r="K202" s="108">
        <v>-0.28521343346636929</v>
      </c>
      <c r="L202" s="50">
        <f t="shared" si="95"/>
        <v>533.68928916944787</v>
      </c>
      <c r="M202" s="50">
        <f t="shared" si="96"/>
        <v>1036.4512067702417</v>
      </c>
      <c r="N202" s="50">
        <f t="shared" si="97"/>
        <v>1795.8400512727785</v>
      </c>
      <c r="O202" s="51">
        <f t="shared" si="98"/>
        <v>-1207.7314146469871</v>
      </c>
      <c r="P202" s="51"/>
      <c r="Q202" s="51"/>
      <c r="R202" s="51"/>
      <c r="S202" s="51"/>
      <c r="T202" s="51"/>
      <c r="U202" s="140">
        <f t="shared" si="99"/>
        <v>1</v>
      </c>
      <c r="V202" s="108">
        <f t="shared" si="99"/>
        <v>1</v>
      </c>
      <c r="W202" s="108">
        <f t="shared" si="99"/>
        <v>1</v>
      </c>
      <c r="X202" s="108">
        <f t="shared" si="99"/>
        <v>0</v>
      </c>
    </row>
    <row r="203" spans="2:24" ht="15.75" hidden="1" outlineLevel="1" thickBot="1" x14ac:dyDescent="0.3">
      <c r="B203" s="35"/>
      <c r="C203" s="36" t="s">
        <v>302</v>
      </c>
      <c r="D203" s="36">
        <v>3</v>
      </c>
      <c r="E203" s="37">
        <v>6.6849999999999996</v>
      </c>
      <c r="F203" s="38" t="s">
        <v>121</v>
      </c>
      <c r="G203" s="36">
        <v>10153.4</v>
      </c>
      <c r="H203" s="98">
        <v>4.4827483002241468</v>
      </c>
      <c r="I203" s="63">
        <v>-0.6853536932196882</v>
      </c>
      <c r="J203" s="63">
        <v>-0.21286001496406726</v>
      </c>
      <c r="K203" s="107">
        <v>-0.58947617980834788</v>
      </c>
      <c r="L203" s="39">
        <f t="shared" si="95"/>
        <v>533.68928916944787</v>
      </c>
      <c r="M203" s="39">
        <f t="shared" si="96"/>
        <v>-1063.2995512493635</v>
      </c>
      <c r="N203" s="39">
        <f t="shared" si="97"/>
        <v>-448.38896991330694</v>
      </c>
      <c r="O203" s="40">
        <f t="shared" si="98"/>
        <v>-2891.4715599835126</v>
      </c>
      <c r="P203" s="40"/>
      <c r="Q203" s="40"/>
      <c r="R203" s="40"/>
      <c r="S203" s="40"/>
      <c r="T203" s="40"/>
      <c r="U203" s="141">
        <f t="shared" si="99"/>
        <v>1</v>
      </c>
      <c r="V203" s="107">
        <f t="shared" si="99"/>
        <v>0</v>
      </c>
      <c r="W203" s="107">
        <f t="shared" si="99"/>
        <v>0</v>
      </c>
      <c r="X203" s="107">
        <f t="shared" si="99"/>
        <v>0</v>
      </c>
    </row>
    <row r="204" spans="2:24" ht="15.75" hidden="1" outlineLevel="1" thickBot="1" x14ac:dyDescent="0.3">
      <c r="B204" s="46"/>
      <c r="C204" s="47" t="s">
        <v>303</v>
      </c>
      <c r="D204" s="47">
        <v>4</v>
      </c>
      <c r="E204" s="48">
        <v>6.3520000000000003</v>
      </c>
      <c r="F204" s="49" t="s">
        <v>121</v>
      </c>
      <c r="G204" s="47">
        <v>9314</v>
      </c>
      <c r="H204" s="100">
        <v>4.4827483002241468</v>
      </c>
      <c r="I204" s="64">
        <v>1.7856034076056284</v>
      </c>
      <c r="J204" s="64">
        <v>1.3793773146592154</v>
      </c>
      <c r="K204" s="108">
        <v>-0.28336608260460416</v>
      </c>
      <c r="L204" s="50">
        <f t="shared" si="95"/>
        <v>533.68928916944787</v>
      </c>
      <c r="M204" s="50">
        <f t="shared" si="96"/>
        <v>1047.2972972972984</v>
      </c>
      <c r="N204" s="50">
        <f t="shared" si="97"/>
        <v>1807.4324324324334</v>
      </c>
      <c r="O204" s="51">
        <f t="shared" si="98"/>
        <v>-1199.0276968726139</v>
      </c>
      <c r="P204" s="51"/>
      <c r="Q204" s="51"/>
      <c r="R204" s="51"/>
      <c r="S204" s="51"/>
      <c r="T204" s="51"/>
      <c r="U204" s="140">
        <f t="shared" si="99"/>
        <v>1</v>
      </c>
      <c r="V204" s="108">
        <f t="shared" si="99"/>
        <v>1</v>
      </c>
      <c r="W204" s="108">
        <f t="shared" si="99"/>
        <v>1</v>
      </c>
      <c r="X204" s="108">
        <f t="shared" si="99"/>
        <v>0</v>
      </c>
    </row>
    <row r="205" spans="2:24" ht="15.75" hidden="1" outlineLevel="1" thickBot="1" x14ac:dyDescent="0.3">
      <c r="B205" s="35"/>
      <c r="C205" s="36" t="s">
        <v>304</v>
      </c>
      <c r="D205" s="36">
        <v>5</v>
      </c>
      <c r="E205" s="37">
        <v>7.1970000000000001</v>
      </c>
      <c r="F205" s="38" t="s">
        <v>121</v>
      </c>
      <c r="G205" s="36">
        <v>9063.7999999999993</v>
      </c>
      <c r="H205" s="98">
        <v>4.4827483002241468</v>
      </c>
      <c r="I205" s="63">
        <v>1.7856034076056284</v>
      </c>
      <c r="J205" s="63">
        <v>1.3793773146592154</v>
      </c>
      <c r="K205" s="107">
        <v>-0.28336608260460416</v>
      </c>
      <c r="L205" s="39">
        <f t="shared" si="95"/>
        <v>533.68928916944787</v>
      </c>
      <c r="M205" s="39">
        <f t="shared" si="96"/>
        <v>1047.2972972972984</v>
      </c>
      <c r="N205" s="39">
        <f t="shared" si="97"/>
        <v>1807.4324324324334</v>
      </c>
      <c r="O205" s="40">
        <f t="shared" si="98"/>
        <v>-1199.0276968726139</v>
      </c>
      <c r="P205" s="40"/>
      <c r="Q205" s="40"/>
      <c r="R205" s="40"/>
      <c r="S205" s="40"/>
      <c r="T205" s="40"/>
      <c r="U205" s="141">
        <f t="shared" si="99"/>
        <v>1</v>
      </c>
      <c r="V205" s="107">
        <f t="shared" si="99"/>
        <v>1</v>
      </c>
      <c r="W205" s="107">
        <f t="shared" si="99"/>
        <v>1</v>
      </c>
      <c r="X205" s="107">
        <f t="shared" si="99"/>
        <v>0</v>
      </c>
    </row>
    <row r="206" spans="2:24" ht="15.75" hidden="1" outlineLevel="1" thickBot="1" x14ac:dyDescent="0.3">
      <c r="B206" s="46"/>
      <c r="C206" s="47" t="s">
        <v>305</v>
      </c>
      <c r="D206" s="47">
        <v>6</v>
      </c>
      <c r="E206" s="48">
        <v>5.5289999999999999</v>
      </c>
      <c r="F206" s="49" t="s">
        <v>121</v>
      </c>
      <c r="G206" s="47">
        <v>8791.2000000000007</v>
      </c>
      <c r="H206" s="100">
        <v>4.4827483002241468</v>
      </c>
      <c r="I206" s="64">
        <v>1.7856034076056284</v>
      </c>
      <c r="J206" s="64">
        <v>1.3793773146592154</v>
      </c>
      <c r="K206" s="108">
        <v>-0.28336608260460416</v>
      </c>
      <c r="L206" s="50">
        <f t="shared" si="95"/>
        <v>533.68928916944787</v>
      </c>
      <c r="M206" s="50">
        <f t="shared" si="96"/>
        <v>1047.2972972972984</v>
      </c>
      <c r="N206" s="50">
        <f t="shared" si="97"/>
        <v>1807.4324324324334</v>
      </c>
      <c r="O206" s="51">
        <f t="shared" si="98"/>
        <v>-1199.0276968726139</v>
      </c>
      <c r="P206" s="51"/>
      <c r="Q206" s="51"/>
      <c r="R206" s="51"/>
      <c r="S206" s="51"/>
      <c r="T206" s="51"/>
      <c r="U206" s="140">
        <f t="shared" si="99"/>
        <v>1</v>
      </c>
      <c r="V206" s="108">
        <f t="shared" si="99"/>
        <v>1</v>
      </c>
      <c r="W206" s="108">
        <f t="shared" si="99"/>
        <v>1</v>
      </c>
      <c r="X206" s="108">
        <f t="shared" si="99"/>
        <v>0</v>
      </c>
    </row>
    <row r="207" spans="2:24" ht="15.75" hidden="1" outlineLevel="1" thickBot="1" x14ac:dyDescent="0.3">
      <c r="B207" s="35"/>
      <c r="C207" s="36" t="s">
        <v>306</v>
      </c>
      <c r="D207" s="68">
        <v>7</v>
      </c>
      <c r="E207" s="37">
        <v>6.8479999999999999</v>
      </c>
      <c r="F207" s="38" t="s">
        <v>121</v>
      </c>
      <c r="G207" s="36">
        <v>8560.1</v>
      </c>
      <c r="H207" s="98">
        <v>4.4827483002241468</v>
      </c>
      <c r="I207" s="63">
        <v>1.7856034076056284</v>
      </c>
      <c r="J207" s="63">
        <v>1.3793773146592154</v>
      </c>
      <c r="K207" s="107">
        <v>-0.28336608260460416</v>
      </c>
      <c r="L207" s="39">
        <f t="shared" si="95"/>
        <v>533.68928916944787</v>
      </c>
      <c r="M207" s="39">
        <f t="shared" si="96"/>
        <v>1047.2972972972984</v>
      </c>
      <c r="N207" s="39">
        <f t="shared" si="97"/>
        <v>1807.4324324324334</v>
      </c>
      <c r="O207" s="40">
        <f t="shared" si="98"/>
        <v>-1199.0276968726139</v>
      </c>
      <c r="P207" s="40"/>
      <c r="Q207" s="40"/>
      <c r="R207" s="40"/>
      <c r="S207" s="40"/>
      <c r="T207" s="40"/>
      <c r="U207" s="141">
        <f t="shared" si="99"/>
        <v>1</v>
      </c>
      <c r="V207" s="107">
        <f t="shared" si="99"/>
        <v>1</v>
      </c>
      <c r="W207" s="107">
        <f t="shared" si="99"/>
        <v>1</v>
      </c>
      <c r="X207" s="107">
        <f t="shared" si="99"/>
        <v>0</v>
      </c>
    </row>
    <row r="208" spans="2:24" ht="15.75" hidden="1" outlineLevel="1" thickBot="1" x14ac:dyDescent="0.3">
      <c r="B208" s="52"/>
      <c r="C208" s="53" t="s">
        <v>307</v>
      </c>
      <c r="D208" s="53">
        <v>8</v>
      </c>
      <c r="E208" s="54">
        <v>6.3090000000000002</v>
      </c>
      <c r="F208" s="55" t="s">
        <v>121</v>
      </c>
      <c r="G208" s="53">
        <v>8527.4</v>
      </c>
      <c r="H208" s="102">
        <v>4.4827483002241468</v>
      </c>
      <c r="I208" s="65">
        <v>-0.51497589699398794</v>
      </c>
      <c r="J208" s="65">
        <v>-1.9643112033680521E-2</v>
      </c>
      <c r="K208" s="109">
        <v>-0.54148620697586081</v>
      </c>
      <c r="L208" s="56">
        <f t="shared" si="95"/>
        <v>533.68928916944787</v>
      </c>
      <c r="M208" s="56">
        <f t="shared" si="96"/>
        <v>-679.28536382536549</v>
      </c>
      <c r="N208" s="56">
        <f t="shared" si="97"/>
        <v>-37.951787941789007</v>
      </c>
      <c r="O208" s="57">
        <f t="shared" si="98"/>
        <v>-2583.7375834998702</v>
      </c>
      <c r="P208" s="57"/>
      <c r="Q208" s="57"/>
      <c r="R208" s="57"/>
      <c r="S208" s="57"/>
      <c r="T208" s="57"/>
      <c r="U208" s="142">
        <f t="shared" si="99"/>
        <v>1</v>
      </c>
      <c r="V208" s="109">
        <f t="shared" si="99"/>
        <v>0</v>
      </c>
      <c r="W208" s="109">
        <f t="shared" si="99"/>
        <v>0</v>
      </c>
      <c r="X208" s="109">
        <f t="shared" si="99"/>
        <v>0</v>
      </c>
    </row>
    <row r="209" spans="2:24" ht="15.75" collapsed="1" thickBot="1" x14ac:dyDescent="0.3">
      <c r="B209" s="58" t="s">
        <v>299</v>
      </c>
      <c r="C209" s="59">
        <v>8</v>
      </c>
      <c r="D209" s="67">
        <v>42179</v>
      </c>
      <c r="E209" s="67">
        <v>42541</v>
      </c>
      <c r="F209" s="60" t="s">
        <v>121</v>
      </c>
      <c r="G209" s="71">
        <f>AVERAGE(G201:G208)</f>
        <v>10148.137499999999</v>
      </c>
      <c r="H209" s="104">
        <f ca="1">((L209/AmountInvested)+1)^(1/Frac10day)-1</f>
        <v>4.4827483002241273</v>
      </c>
      <c r="I209" s="66">
        <f ca="1">((M209/AmountInvested)+1)^(1/Frac25day)-1</f>
        <v>3.0653354194258791</v>
      </c>
      <c r="J209" s="66">
        <f ca="1">((N209/AmountInvested)+1)^(1/Frac50day)-1</f>
        <v>1.8823157517870222</v>
      </c>
      <c r="K209" s="105">
        <f ca="1">((O209/AmountInvested)+1)^(1/Frac99day)-1</f>
        <v>-0.21070307042416159</v>
      </c>
      <c r="L209" s="61">
        <f ca="1">AVERAGE(OFFSET(L201,,,IncludeRanks))</f>
        <v>533.68928916944787</v>
      </c>
      <c r="M209" s="61">
        <f ca="1">AVERAGE(OFFSET(M201,,,IncludeRanks))</f>
        <v>1460.8731035108394</v>
      </c>
      <c r="N209" s="61">
        <f ca="1">AVERAGE(OFFSET(N201,,,IncludeRanks))</f>
        <v>2249.4652895322251</v>
      </c>
      <c r="O209" s="62">
        <f ca="1">AVERAGE(OFFSET(O201,,,IncludeRanks))</f>
        <v>-867.09741915735685</v>
      </c>
      <c r="P209" s="62">
        <v>684</v>
      </c>
      <c r="Q209" s="62">
        <v>1047</v>
      </c>
      <c r="R209" s="62">
        <v>1807</v>
      </c>
      <c r="S209" s="62">
        <v>-1191</v>
      </c>
      <c r="T209" s="62"/>
      <c r="U209" s="143">
        <f ca="1">SUM(OFFSET(U201,,,IncludeRanks))/IncludeRanks</f>
        <v>1</v>
      </c>
      <c r="V209" s="143">
        <f ca="1">SUM(OFFSET(V201,,,IncludeRanks))/IncludeRanks</f>
        <v>1</v>
      </c>
      <c r="W209" s="143">
        <f ca="1">SUM(OFFSET(W201,,,IncludeRanks))/IncludeRanks</f>
        <v>1</v>
      </c>
      <c r="X209" s="143">
        <f ca="1">SUM(OFFSET(X201,,,IncludeRanks))/IncludeRanks</f>
        <v>0</v>
      </c>
    </row>
    <row r="210" spans="2:24" ht="15.75" hidden="1" outlineLevel="1" thickBot="1" x14ac:dyDescent="0.3">
      <c r="B210" s="41"/>
      <c r="C210" s="42" t="s">
        <v>197</v>
      </c>
      <c r="D210" s="42" t="s">
        <v>198</v>
      </c>
      <c r="E210" s="43" t="s">
        <v>199</v>
      </c>
      <c r="F210" s="44" t="s">
        <v>200</v>
      </c>
      <c r="G210" s="42" t="s">
        <v>0</v>
      </c>
      <c r="H210" s="114" t="s">
        <v>393</v>
      </c>
      <c r="I210" s="115" t="s">
        <v>203</v>
      </c>
      <c r="J210" s="115" t="s">
        <v>204</v>
      </c>
      <c r="K210" s="116" t="s">
        <v>382</v>
      </c>
      <c r="L210" s="78" t="s">
        <v>371</v>
      </c>
      <c r="M210" s="42" t="s">
        <v>195</v>
      </c>
      <c r="N210" s="42" t="s">
        <v>196</v>
      </c>
      <c r="O210" s="45" t="s">
        <v>383</v>
      </c>
      <c r="P210" s="45"/>
      <c r="Q210" s="45"/>
      <c r="R210" s="45"/>
      <c r="S210" s="45"/>
      <c r="T210" s="45"/>
      <c r="U210" s="144"/>
      <c r="V210" s="144"/>
      <c r="W210" s="144"/>
      <c r="X210" s="144"/>
    </row>
    <row r="211" spans="2:24" ht="15.75" hidden="1" outlineLevel="1" thickBot="1" x14ac:dyDescent="0.3">
      <c r="B211" s="35"/>
      <c r="C211" s="36" t="s">
        <v>309</v>
      </c>
      <c r="D211" s="36">
        <v>1</v>
      </c>
      <c r="E211" s="37">
        <v>1.3049999999999999</v>
      </c>
      <c r="F211" s="38" t="s">
        <v>43</v>
      </c>
      <c r="G211" s="36">
        <v>1965.6</v>
      </c>
      <c r="H211" s="98">
        <v>-0.40109733573346629</v>
      </c>
      <c r="I211" s="37">
        <v>-0.6630560384414983</v>
      </c>
      <c r="J211" s="37">
        <v>-0.30730568860829932</v>
      </c>
      <c r="K211" s="99">
        <v>-0.2237914657660478</v>
      </c>
      <c r="L211" s="39">
        <f t="shared" ref="L211:L218" si="100">AmountInvested*(1+H211)^(Frac10day)-AmountInvested</f>
        <v>-155.42444646478179</v>
      </c>
      <c r="M211" s="39">
        <f t="shared" ref="M211:M218" si="101">AmountInvested*(1+I211)^(Frac25day)-AmountInvested</f>
        <v>-1003.6134510491047</v>
      </c>
      <c r="N211" s="39">
        <f t="shared" ref="N211:N218" si="102">AmountInvested*(1+J211)^(Frac50day)-AmountInvested</f>
        <v>-679.54435482255394</v>
      </c>
      <c r="O211" s="40">
        <f t="shared" ref="O211:O218" si="103">AmountInvested*(1+K211)^(Frac99day)-AmountInvested</f>
        <v>-925.45082412512056</v>
      </c>
      <c r="P211" s="40"/>
      <c r="Q211" s="40"/>
      <c r="R211" s="40"/>
      <c r="S211" s="40"/>
      <c r="T211" s="40"/>
      <c r="U211" s="139">
        <f t="shared" ref="U211:X218" si="104">IF(L211&gt;0, 1, 0)</f>
        <v>0</v>
      </c>
      <c r="V211" s="107">
        <f t="shared" si="104"/>
        <v>0</v>
      </c>
      <c r="W211" s="107">
        <f t="shared" si="104"/>
        <v>0</v>
      </c>
      <c r="X211" s="107">
        <f t="shared" si="104"/>
        <v>0</v>
      </c>
    </row>
    <row r="212" spans="2:24" ht="15.75" hidden="1" outlineLevel="1" thickBot="1" x14ac:dyDescent="0.3">
      <c r="B212" s="46"/>
      <c r="C212" s="47" t="s">
        <v>310</v>
      </c>
      <c r="D212" s="47">
        <v>2</v>
      </c>
      <c r="E212" s="48">
        <v>1.1970000000000001</v>
      </c>
      <c r="F212" s="49" t="s">
        <v>43</v>
      </c>
      <c r="G212" s="47">
        <v>1104.3</v>
      </c>
      <c r="H212" s="100">
        <v>-0.21221584373132196</v>
      </c>
      <c r="I212" s="48">
        <v>-0.61188922891460062</v>
      </c>
      <c r="J212" s="48">
        <v>-0.1899495942273961</v>
      </c>
      <c r="K212" s="101">
        <v>-0.16833318339536374</v>
      </c>
      <c r="L212" s="50">
        <f t="shared" si="100"/>
        <v>-72.619551492049141</v>
      </c>
      <c r="M212" s="50">
        <f t="shared" si="101"/>
        <v>-879.10703379998995</v>
      </c>
      <c r="N212" s="50">
        <f t="shared" si="102"/>
        <v>-395.72009803076435</v>
      </c>
      <c r="O212" s="51">
        <f t="shared" si="103"/>
        <v>-682.18836847611237</v>
      </c>
      <c r="P212" s="51"/>
      <c r="Q212" s="51"/>
      <c r="R212" s="51"/>
      <c r="S212" s="51"/>
      <c r="T212" s="51"/>
      <c r="U212" s="140">
        <f t="shared" si="104"/>
        <v>0</v>
      </c>
      <c r="V212" s="108">
        <f t="shared" si="104"/>
        <v>0</v>
      </c>
      <c r="W212" s="108">
        <f t="shared" si="104"/>
        <v>0</v>
      </c>
      <c r="X212" s="108">
        <f t="shared" si="104"/>
        <v>0</v>
      </c>
    </row>
    <row r="213" spans="2:24" ht="15.75" hidden="1" outlineLevel="1" thickBot="1" x14ac:dyDescent="0.3">
      <c r="B213" s="35"/>
      <c r="C213" s="36" t="s">
        <v>311</v>
      </c>
      <c r="D213" s="36">
        <v>3</v>
      </c>
      <c r="E213" s="37">
        <v>0.749</v>
      </c>
      <c r="F213" s="38" t="s">
        <v>43</v>
      </c>
      <c r="G213" s="36">
        <v>731.9</v>
      </c>
      <c r="H213" s="98">
        <v>6.6251755040740079</v>
      </c>
      <c r="I213" s="37">
        <v>-0.32564827836802424</v>
      </c>
      <c r="J213" s="37">
        <v>-0.21769071502361492</v>
      </c>
      <c r="K213" s="99">
        <v>-4.8301961230312274E-2</v>
      </c>
      <c r="L213" s="39">
        <f t="shared" si="100"/>
        <v>640.39215032915126</v>
      </c>
      <c r="M213" s="39">
        <f t="shared" si="101"/>
        <v>-375.81500393321585</v>
      </c>
      <c r="N213" s="39">
        <f t="shared" si="102"/>
        <v>-459.65215424288181</v>
      </c>
      <c r="O213" s="40">
        <f t="shared" si="103"/>
        <v>-187.9892165358051</v>
      </c>
      <c r="P213" s="40"/>
      <c r="Q213" s="40"/>
      <c r="R213" s="40"/>
      <c r="S213" s="40"/>
      <c r="T213" s="40"/>
      <c r="U213" s="141">
        <f t="shared" si="104"/>
        <v>1</v>
      </c>
      <c r="V213" s="107">
        <f t="shared" si="104"/>
        <v>0</v>
      </c>
      <c r="W213" s="107">
        <f t="shared" si="104"/>
        <v>0</v>
      </c>
      <c r="X213" s="107">
        <f t="shared" si="104"/>
        <v>0</v>
      </c>
    </row>
    <row r="214" spans="2:24" ht="15.75" hidden="1" outlineLevel="1" thickBot="1" x14ac:dyDescent="0.3">
      <c r="B214" s="46"/>
      <c r="C214" s="47" t="s">
        <v>312</v>
      </c>
      <c r="D214" s="47">
        <v>4</v>
      </c>
      <c r="E214" s="48">
        <v>1.1739999999999999</v>
      </c>
      <c r="F214" s="49" t="s">
        <v>43</v>
      </c>
      <c r="G214" s="47">
        <v>627.79999999999995</v>
      </c>
      <c r="H214" s="100">
        <v>-0.39654508111193754</v>
      </c>
      <c r="I214" s="48">
        <v>-0.69383728873959027</v>
      </c>
      <c r="J214" s="48">
        <v>-0.32916941218581575</v>
      </c>
      <c r="K214" s="101">
        <v>-0.28236209049575078</v>
      </c>
      <c r="L214" s="50">
        <f t="shared" si="100"/>
        <v>-153.14640096765106</v>
      </c>
      <c r="M214" s="50">
        <f t="shared" si="101"/>
        <v>-1087.0157352154038</v>
      </c>
      <c r="N214" s="50">
        <f t="shared" si="102"/>
        <v>-736.66299418437848</v>
      </c>
      <c r="O214" s="51">
        <f t="shared" si="103"/>
        <v>-1194.3032314019238</v>
      </c>
      <c r="P214" s="51"/>
      <c r="Q214" s="51"/>
      <c r="R214" s="51"/>
      <c r="S214" s="51"/>
      <c r="T214" s="51"/>
      <c r="U214" s="140">
        <f t="shared" si="104"/>
        <v>0</v>
      </c>
      <c r="V214" s="108">
        <f t="shared" si="104"/>
        <v>0</v>
      </c>
      <c r="W214" s="108">
        <f t="shared" si="104"/>
        <v>0</v>
      </c>
      <c r="X214" s="108">
        <f t="shared" si="104"/>
        <v>0</v>
      </c>
    </row>
    <row r="215" spans="2:24" ht="15.75" hidden="1" outlineLevel="1" thickBot="1" x14ac:dyDescent="0.3">
      <c r="B215" s="35"/>
      <c r="C215" s="36" t="s">
        <v>313</v>
      </c>
      <c r="D215" s="36">
        <v>5</v>
      </c>
      <c r="E215" s="37">
        <v>1.0429999999999999</v>
      </c>
      <c r="F215" s="38" t="s">
        <v>43</v>
      </c>
      <c r="G215" s="36">
        <v>600.6</v>
      </c>
      <c r="H215" s="98">
        <v>-0.4104558170450967</v>
      </c>
      <c r="I215" s="37">
        <v>-0.77489100237095765</v>
      </c>
      <c r="J215" s="37">
        <v>-0.43957027060466447</v>
      </c>
      <c r="K215" s="99">
        <v>-0.29470699323322536</v>
      </c>
      <c r="L215" s="39">
        <f t="shared" si="100"/>
        <v>-160.16083448313475</v>
      </c>
      <c r="M215" s="39">
        <f t="shared" si="101"/>
        <v>-1349.5600802784156</v>
      </c>
      <c r="N215" s="39">
        <f t="shared" si="102"/>
        <v>-1050.4769681603284</v>
      </c>
      <c r="O215" s="40">
        <f t="shared" si="103"/>
        <v>-1252.6801948545035</v>
      </c>
      <c r="P215" s="40"/>
      <c r="Q215" s="40"/>
      <c r="R215" s="40"/>
      <c r="S215" s="40"/>
      <c r="T215" s="40"/>
      <c r="U215" s="141">
        <f t="shared" si="104"/>
        <v>0</v>
      </c>
      <c r="V215" s="107">
        <f t="shared" si="104"/>
        <v>0</v>
      </c>
      <c r="W215" s="107">
        <f t="shared" si="104"/>
        <v>0</v>
      </c>
      <c r="X215" s="107">
        <f t="shared" si="104"/>
        <v>0</v>
      </c>
    </row>
    <row r="216" spans="2:24" ht="15.75" hidden="1" outlineLevel="1" thickBot="1" x14ac:dyDescent="0.3">
      <c r="B216" s="46"/>
      <c r="C216" s="47" t="s">
        <v>314</v>
      </c>
      <c r="D216" s="47">
        <v>6</v>
      </c>
      <c r="E216" s="48">
        <v>1.111</v>
      </c>
      <c r="F216" s="49" t="s">
        <v>43</v>
      </c>
      <c r="G216" s="47">
        <v>597.5</v>
      </c>
      <c r="H216" s="100">
        <v>2.3413739752736973E-2</v>
      </c>
      <c r="I216" s="48">
        <v>0.19911673372859195</v>
      </c>
      <c r="J216" s="48">
        <v>0.18057003774706648</v>
      </c>
      <c r="K216" s="101">
        <v>-0.12916216426919191</v>
      </c>
      <c r="L216" s="50">
        <f t="shared" si="100"/>
        <v>7.0742308303542814</v>
      </c>
      <c r="M216" s="50">
        <f t="shared" si="101"/>
        <v>178.10874705385868</v>
      </c>
      <c r="N216" s="50">
        <f t="shared" si="102"/>
        <v>323.27714260126959</v>
      </c>
      <c r="O216" s="51">
        <f t="shared" si="103"/>
        <v>-516.34031767630222</v>
      </c>
      <c r="P216" s="51"/>
      <c r="Q216" s="51"/>
      <c r="R216" s="51"/>
      <c r="S216" s="51"/>
      <c r="T216" s="51"/>
      <c r="U216" s="140">
        <f t="shared" si="104"/>
        <v>1</v>
      </c>
      <c r="V216" s="108">
        <f t="shared" si="104"/>
        <v>1</v>
      </c>
      <c r="W216" s="108">
        <f t="shared" si="104"/>
        <v>1</v>
      </c>
      <c r="X216" s="108">
        <f t="shared" si="104"/>
        <v>0</v>
      </c>
    </row>
    <row r="217" spans="2:24" ht="15.75" hidden="1" outlineLevel="1" thickBot="1" x14ac:dyDescent="0.3">
      <c r="B217" s="35"/>
      <c r="C217" s="36" t="s">
        <v>315</v>
      </c>
      <c r="D217" s="68">
        <v>7</v>
      </c>
      <c r="E217" s="37">
        <v>1.177</v>
      </c>
      <c r="F217" s="38" t="s">
        <v>43</v>
      </c>
      <c r="G217" s="36">
        <v>548.6</v>
      </c>
      <c r="H217" s="98">
        <v>6.4030331035741517E-2</v>
      </c>
      <c r="I217" s="37">
        <v>0.16004212410575924</v>
      </c>
      <c r="J217" s="37">
        <v>0.71110460013103016</v>
      </c>
      <c r="K217" s="99">
        <v>0.14893135823330583</v>
      </c>
      <c r="L217" s="39">
        <f t="shared" si="100"/>
        <v>18.981961543515354</v>
      </c>
      <c r="M217" s="39">
        <f t="shared" si="101"/>
        <v>145.3791550390979</v>
      </c>
      <c r="N217" s="39">
        <f t="shared" si="102"/>
        <v>1084.3783254732716</v>
      </c>
      <c r="O217" s="40">
        <f t="shared" si="103"/>
        <v>546.60623945075167</v>
      </c>
      <c r="P217" s="40"/>
      <c r="Q217" s="40"/>
      <c r="R217" s="40"/>
      <c r="S217" s="40"/>
      <c r="T217" s="40"/>
      <c r="U217" s="141">
        <f t="shared" si="104"/>
        <v>1</v>
      </c>
      <c r="V217" s="107">
        <f t="shared" si="104"/>
        <v>1</v>
      </c>
      <c r="W217" s="107">
        <f t="shared" si="104"/>
        <v>1</v>
      </c>
      <c r="X217" s="107">
        <f t="shared" si="104"/>
        <v>1</v>
      </c>
    </row>
    <row r="218" spans="2:24" ht="15.75" hidden="1" outlineLevel="1" thickBot="1" x14ac:dyDescent="0.3">
      <c r="B218" s="52"/>
      <c r="C218" s="53" t="s">
        <v>316</v>
      </c>
      <c r="D218" s="53">
        <v>8</v>
      </c>
      <c r="E218" s="54">
        <v>0.79100000000000004</v>
      </c>
      <c r="F218" s="55" t="s">
        <v>121</v>
      </c>
      <c r="G218" s="53">
        <v>445.6</v>
      </c>
      <c r="H218" s="102">
        <v>-0.56639169022071156</v>
      </c>
      <c r="I218" s="54">
        <v>-0.79226113783789864</v>
      </c>
      <c r="J218" s="54">
        <v>-0.62408148311477141</v>
      </c>
      <c r="K218" s="103">
        <v>-0.31736016622714336</v>
      </c>
      <c r="L218" s="56">
        <f t="shared" si="100"/>
        <v>-252.09438470012901</v>
      </c>
      <c r="M218" s="56">
        <f t="shared" si="101"/>
        <v>-1416.8330721821458</v>
      </c>
      <c r="N218" s="56">
        <f t="shared" si="102"/>
        <v>-1709.9026704505013</v>
      </c>
      <c r="O218" s="57">
        <f t="shared" si="103"/>
        <v>-1361.4644738512998</v>
      </c>
      <c r="P218" s="57"/>
      <c r="Q218" s="57"/>
      <c r="R218" s="57"/>
      <c r="S218" s="57"/>
      <c r="T218" s="57"/>
      <c r="U218" s="142">
        <f t="shared" si="104"/>
        <v>0</v>
      </c>
      <c r="V218" s="109">
        <f t="shared" si="104"/>
        <v>0</v>
      </c>
      <c r="W218" s="109">
        <f t="shared" si="104"/>
        <v>0</v>
      </c>
      <c r="X218" s="109">
        <f t="shared" si="104"/>
        <v>0</v>
      </c>
    </row>
    <row r="219" spans="2:24" ht="15.75" collapsed="1" thickBot="1" x14ac:dyDescent="0.3">
      <c r="B219" s="58" t="s">
        <v>308</v>
      </c>
      <c r="C219" s="59">
        <v>7</v>
      </c>
      <c r="D219" s="67">
        <v>42179</v>
      </c>
      <c r="E219" s="67">
        <v>42541</v>
      </c>
      <c r="F219" s="60" t="s">
        <v>43</v>
      </c>
      <c r="G219" s="71">
        <f>AVERAGE(G211:G218)</f>
        <v>827.73750000000007</v>
      </c>
      <c r="H219" s="104">
        <f ca="1">((L219/AmountInvested)+1)^(1/Frac10day)-1</f>
        <v>-0.4010973357334664</v>
      </c>
      <c r="I219" s="66">
        <f ca="1">((M219/AmountInvested)+1)^(1/Frac25day)-1</f>
        <v>-0.6630560384414983</v>
      </c>
      <c r="J219" s="66">
        <f ca="1">((N219/AmountInvested)+1)^(1/Frac50day)-1</f>
        <v>-0.30730568860829932</v>
      </c>
      <c r="K219" s="105">
        <f ca="1">((O219/AmountInvested)+1)^(1/Frac99day)-1</f>
        <v>-0.22379146576604769</v>
      </c>
      <c r="L219" s="61">
        <f ca="1">AVERAGE(OFFSET(L211,,,IncludeRanks))</f>
        <v>-155.42444646478179</v>
      </c>
      <c r="M219" s="61">
        <f ca="1">AVERAGE(OFFSET(M211,,,IncludeRanks))</f>
        <v>-1003.6134510491047</v>
      </c>
      <c r="N219" s="61">
        <f ca="1">AVERAGE(OFFSET(N211,,,IncludeRanks))</f>
        <v>-679.54435482255394</v>
      </c>
      <c r="O219" s="62">
        <f ca="1">AVERAGE(OFFSET(O211,,,IncludeRanks))</f>
        <v>-925.45082412512056</v>
      </c>
      <c r="P219" s="62">
        <v>738</v>
      </c>
      <c r="Q219" s="62">
        <v>1860</v>
      </c>
      <c r="R219" s="62">
        <v>2160</v>
      </c>
      <c r="S219" s="62">
        <v>2195</v>
      </c>
      <c r="T219" s="62"/>
      <c r="U219" s="143">
        <f ca="1">SUM(OFFSET(U211,,,IncludeRanks))/IncludeRanks</f>
        <v>0</v>
      </c>
      <c r="V219" s="143">
        <f ca="1">SUM(OFFSET(V211,,,IncludeRanks))/IncludeRanks</f>
        <v>0</v>
      </c>
      <c r="W219" s="143">
        <f ca="1">SUM(OFFSET(W211,,,IncludeRanks))/IncludeRanks</f>
        <v>0</v>
      </c>
      <c r="X219" s="143">
        <f ca="1">SUM(OFFSET(X211,,,IncludeRanks))/IncludeRanks</f>
        <v>0</v>
      </c>
    </row>
    <row r="220" spans="2:24" ht="15.75" hidden="1" outlineLevel="1" thickBot="1" x14ac:dyDescent="0.3">
      <c r="B220" s="41"/>
      <c r="C220" s="42" t="s">
        <v>197</v>
      </c>
      <c r="D220" s="42" t="s">
        <v>198</v>
      </c>
      <c r="E220" s="43" t="s">
        <v>199</v>
      </c>
      <c r="F220" s="44" t="s">
        <v>200</v>
      </c>
      <c r="G220" s="42" t="s">
        <v>0</v>
      </c>
      <c r="H220" s="114" t="s">
        <v>393</v>
      </c>
      <c r="I220" s="115" t="s">
        <v>203</v>
      </c>
      <c r="J220" s="115" t="s">
        <v>204</v>
      </c>
      <c r="K220" s="116" t="s">
        <v>382</v>
      </c>
      <c r="L220" s="78" t="s">
        <v>371</v>
      </c>
      <c r="M220" s="42" t="s">
        <v>195</v>
      </c>
      <c r="N220" s="42" t="s">
        <v>196</v>
      </c>
      <c r="O220" s="45" t="s">
        <v>383</v>
      </c>
      <c r="P220" s="45"/>
      <c r="Q220" s="45"/>
      <c r="R220" s="45"/>
      <c r="S220" s="45"/>
      <c r="T220" s="45"/>
      <c r="U220" s="144"/>
      <c r="V220" s="144"/>
      <c r="W220" s="144"/>
      <c r="X220" s="144"/>
    </row>
    <row r="221" spans="2:24" ht="15.75" hidden="1" outlineLevel="1" thickBot="1" x14ac:dyDescent="0.3">
      <c r="B221" s="35"/>
      <c r="C221" s="36" t="s">
        <v>318</v>
      </c>
      <c r="D221" s="36"/>
      <c r="E221" s="37">
        <v>1.069</v>
      </c>
      <c r="F221" s="38" t="s">
        <v>121</v>
      </c>
      <c r="G221" s="36">
        <v>824</v>
      </c>
      <c r="H221" s="98">
        <v>-0.57114816413613312</v>
      </c>
      <c r="I221" s="37">
        <v>3.0534941193879339E-2</v>
      </c>
      <c r="J221" s="37">
        <v>-0.16134717862252279</v>
      </c>
      <c r="K221" s="99">
        <v>-0.38227550173522296</v>
      </c>
      <c r="L221" s="39">
        <f t="shared" ref="L221:L228" si="105">AmountInvested*(1+H221)^(Frac10day)-AmountInvested</f>
        <v>-255.37918369535873</v>
      </c>
      <c r="M221" s="39">
        <f t="shared" ref="M221:M228" si="106">AmountInvested*(1+I221)^(Frac25day)-AmountInvested</f>
        <v>29.285325007274878</v>
      </c>
      <c r="N221" s="39">
        <f t="shared" ref="N221:N228" si="107">AmountInvested*(1+J221)^(Frac50day)-AmountInvested</f>
        <v>-331.63010578127796</v>
      </c>
      <c r="O221" s="40">
        <f t="shared" ref="O221:O228" si="108">AmountInvested*(1+K221)^(Frac99day)-AmountInvested</f>
        <v>-1686.1021718072952</v>
      </c>
      <c r="P221" s="40"/>
      <c r="Q221" s="40"/>
      <c r="R221" s="40"/>
      <c r="S221" s="40"/>
      <c r="T221" s="40"/>
      <c r="U221" s="139">
        <f t="shared" ref="U221:X228" si="109">IF(L221&gt;0, 1, 0)</f>
        <v>0</v>
      </c>
      <c r="V221" s="107">
        <f t="shared" si="109"/>
        <v>1</v>
      </c>
      <c r="W221" s="107">
        <f t="shared" si="109"/>
        <v>0</v>
      </c>
      <c r="X221" s="107">
        <f t="shared" si="109"/>
        <v>0</v>
      </c>
    </row>
    <row r="222" spans="2:24" ht="15.75" hidden="1" outlineLevel="1" thickBot="1" x14ac:dyDescent="0.3">
      <c r="B222" s="46"/>
      <c r="C222" s="47" t="s">
        <v>319</v>
      </c>
      <c r="D222" s="47"/>
      <c r="E222" s="48">
        <v>1.2</v>
      </c>
      <c r="F222" s="49" t="s">
        <v>121</v>
      </c>
      <c r="G222" s="47">
        <v>817.1</v>
      </c>
      <c r="H222" s="100">
        <v>-0.7598967247815428</v>
      </c>
      <c r="I222" s="48">
        <v>-0.36521476846383727</v>
      </c>
      <c r="J222" s="48">
        <v>-0.2573964634777588</v>
      </c>
      <c r="K222" s="101">
        <v>-0.49584086700360275</v>
      </c>
      <c r="L222" s="50">
        <f t="shared" si="105"/>
        <v>-426.56662452081582</v>
      </c>
      <c r="M222" s="50">
        <f t="shared" si="106"/>
        <v>-432.22529595827473</v>
      </c>
      <c r="N222" s="50">
        <f t="shared" si="107"/>
        <v>-554.42441815757047</v>
      </c>
      <c r="O222" s="51">
        <f t="shared" si="108"/>
        <v>-2308.9743171897408</v>
      </c>
      <c r="P222" s="51"/>
      <c r="Q222" s="51"/>
      <c r="R222" s="51"/>
      <c r="S222" s="51"/>
      <c r="T222" s="51"/>
      <c r="U222" s="140">
        <f t="shared" si="109"/>
        <v>0</v>
      </c>
      <c r="V222" s="108">
        <f t="shared" si="109"/>
        <v>0</v>
      </c>
      <c r="W222" s="108">
        <f t="shared" si="109"/>
        <v>0</v>
      </c>
      <c r="X222" s="108">
        <f t="shared" si="109"/>
        <v>0</v>
      </c>
    </row>
    <row r="223" spans="2:24" ht="15.75" hidden="1" outlineLevel="1" thickBot="1" x14ac:dyDescent="0.3">
      <c r="B223" s="35"/>
      <c r="C223" s="36" t="s">
        <v>320</v>
      </c>
      <c r="D223" s="36"/>
      <c r="E223" s="37">
        <v>1.403</v>
      </c>
      <c r="F223" s="38" t="s">
        <v>121</v>
      </c>
      <c r="G223" s="36">
        <v>672</v>
      </c>
      <c r="H223" s="98">
        <v>-0.29358643866745171</v>
      </c>
      <c r="I223" s="37">
        <v>0.49248258363364661</v>
      </c>
      <c r="J223" s="37">
        <v>4.0572363878289552E-2</v>
      </c>
      <c r="K223" s="99">
        <v>2.3061904969776226E-2</v>
      </c>
      <c r="L223" s="39">
        <f t="shared" si="105"/>
        <v>-105.63528628060885</v>
      </c>
      <c r="M223" s="39">
        <f t="shared" si="106"/>
        <v>396.99525760977849</v>
      </c>
      <c r="N223" s="39">
        <f t="shared" si="107"/>
        <v>76.518852491684811</v>
      </c>
      <c r="O223" s="40">
        <f t="shared" si="108"/>
        <v>87.783046595939595</v>
      </c>
      <c r="P223" s="40"/>
      <c r="Q223" s="40"/>
      <c r="R223" s="40"/>
      <c r="S223" s="40"/>
      <c r="T223" s="40"/>
      <c r="U223" s="141">
        <f t="shared" si="109"/>
        <v>0</v>
      </c>
      <c r="V223" s="107">
        <f t="shared" si="109"/>
        <v>1</v>
      </c>
      <c r="W223" s="107">
        <f t="shared" si="109"/>
        <v>1</v>
      </c>
      <c r="X223" s="107">
        <f t="shared" si="109"/>
        <v>1</v>
      </c>
    </row>
    <row r="224" spans="2:24" ht="15.75" hidden="1" outlineLevel="1" thickBot="1" x14ac:dyDescent="0.3">
      <c r="B224" s="46"/>
      <c r="C224" s="47" t="s">
        <v>321</v>
      </c>
      <c r="D224" s="47"/>
      <c r="E224" s="48">
        <v>1.327</v>
      </c>
      <c r="F224" s="49" t="s">
        <v>121</v>
      </c>
      <c r="G224" s="47">
        <v>571.6</v>
      </c>
      <c r="H224" s="100">
        <v>-0.49938267494112143</v>
      </c>
      <c r="I224" s="48">
        <v>-0.29480772324434779</v>
      </c>
      <c r="J224" s="48">
        <v>-0.24050215872399372</v>
      </c>
      <c r="K224" s="101">
        <v>-0.36189732320437296</v>
      </c>
      <c r="L224" s="50">
        <f t="shared" si="105"/>
        <v>-209.19873972598361</v>
      </c>
      <c r="M224" s="50">
        <f t="shared" si="106"/>
        <v>-333.88132944760764</v>
      </c>
      <c r="N224" s="50">
        <f t="shared" si="107"/>
        <v>-513.61118603232353</v>
      </c>
      <c r="O224" s="51">
        <f t="shared" si="108"/>
        <v>-1582.0168814632143</v>
      </c>
      <c r="P224" s="51"/>
      <c r="Q224" s="51"/>
      <c r="R224" s="51"/>
      <c r="S224" s="51"/>
      <c r="T224" s="51"/>
      <c r="U224" s="140">
        <f t="shared" si="109"/>
        <v>0</v>
      </c>
      <c r="V224" s="108">
        <f t="shared" si="109"/>
        <v>0</v>
      </c>
      <c r="W224" s="108">
        <f t="shared" si="109"/>
        <v>0</v>
      </c>
      <c r="X224" s="108">
        <f t="shared" si="109"/>
        <v>0</v>
      </c>
    </row>
    <row r="225" spans="2:24" ht="15.75" hidden="1" outlineLevel="1" thickBot="1" x14ac:dyDescent="0.3">
      <c r="B225" s="35"/>
      <c r="C225" s="36" t="s">
        <v>322</v>
      </c>
      <c r="D225" s="36"/>
      <c r="E225" s="37">
        <v>3.1339999999999999</v>
      </c>
      <c r="F225" s="38" t="s">
        <v>121</v>
      </c>
      <c r="G225" s="36">
        <v>380.5</v>
      </c>
      <c r="H225" s="98">
        <v>-0.1930912132379119</v>
      </c>
      <c r="I225" s="37">
        <v>-0.67989688703866458</v>
      </c>
      <c r="J225" s="37">
        <v>-0.36203007441083512</v>
      </c>
      <c r="K225" s="99">
        <v>0.59213422193724741</v>
      </c>
      <c r="L225" s="39">
        <f t="shared" si="105"/>
        <v>-65.340901939776813</v>
      </c>
      <c r="M225" s="39">
        <f t="shared" si="106"/>
        <v>-1048.3481224291263</v>
      </c>
      <c r="N225" s="39">
        <f t="shared" si="107"/>
        <v>-825.40913670092232</v>
      </c>
      <c r="O225" s="40">
        <f t="shared" si="108"/>
        <v>1951.5860578580887</v>
      </c>
      <c r="P225" s="40"/>
      <c r="Q225" s="40"/>
      <c r="R225" s="40"/>
      <c r="S225" s="40"/>
      <c r="T225" s="40"/>
      <c r="U225" s="141">
        <f t="shared" si="109"/>
        <v>0</v>
      </c>
      <c r="V225" s="107">
        <f t="shared" si="109"/>
        <v>0</v>
      </c>
      <c r="W225" s="107">
        <f t="shared" si="109"/>
        <v>0</v>
      </c>
      <c r="X225" s="107">
        <f t="shared" si="109"/>
        <v>1</v>
      </c>
    </row>
    <row r="226" spans="2:24" ht="15.75" hidden="1" outlineLevel="1" thickBot="1" x14ac:dyDescent="0.3">
      <c r="B226" s="46"/>
      <c r="C226" s="47" t="s">
        <v>323</v>
      </c>
      <c r="D226" s="47"/>
      <c r="E226" s="48">
        <v>3.01</v>
      </c>
      <c r="F226" s="49" t="s">
        <v>121</v>
      </c>
      <c r="G226" s="47">
        <v>278.3</v>
      </c>
      <c r="H226" s="100">
        <v>5.3894681054576061</v>
      </c>
      <c r="I226" s="48">
        <v>0.45330856449190304</v>
      </c>
      <c r="J226" s="48">
        <v>2.5751207065790149E-2</v>
      </c>
      <c r="K226" s="101">
        <v>-0.43694192739983317</v>
      </c>
      <c r="L226" s="50">
        <f t="shared" si="105"/>
        <v>583.06397817509787</v>
      </c>
      <c r="M226" s="50">
        <f t="shared" si="106"/>
        <v>370.14405391916807</v>
      </c>
      <c r="N226" s="50">
        <f t="shared" si="107"/>
        <v>48.850621104807942</v>
      </c>
      <c r="O226" s="51">
        <f t="shared" si="108"/>
        <v>-1976.2253557401209</v>
      </c>
      <c r="P226" s="51"/>
      <c r="Q226" s="51"/>
      <c r="R226" s="51"/>
      <c r="S226" s="51"/>
      <c r="T226" s="51"/>
      <c r="U226" s="140">
        <f t="shared" si="109"/>
        <v>1</v>
      </c>
      <c r="V226" s="108">
        <f t="shared" si="109"/>
        <v>1</v>
      </c>
      <c r="W226" s="108">
        <f t="shared" si="109"/>
        <v>1</v>
      </c>
      <c r="X226" s="108">
        <f t="shared" si="109"/>
        <v>0</v>
      </c>
    </row>
    <row r="227" spans="2:24" ht="15.75" hidden="1" outlineLevel="1" thickBot="1" x14ac:dyDescent="0.3">
      <c r="B227" s="35"/>
      <c r="C227" s="36" t="s">
        <v>324</v>
      </c>
      <c r="D227" s="36"/>
      <c r="E227" s="37">
        <v>1.2509999999999999</v>
      </c>
      <c r="F227" s="38" t="s">
        <v>121</v>
      </c>
      <c r="G227" s="36">
        <v>264.39999999999998</v>
      </c>
      <c r="H227" s="98">
        <v>-0.60607400974563008</v>
      </c>
      <c r="I227" s="37">
        <v>-0.54071365280574135</v>
      </c>
      <c r="J227" s="37">
        <v>-0.36046077913816554</v>
      </c>
      <c r="K227" s="99">
        <v>-0.49170140697273657</v>
      </c>
      <c r="L227" s="39">
        <f t="shared" si="105"/>
        <v>-280.63997868845763</v>
      </c>
      <c r="M227" s="39">
        <f t="shared" si="106"/>
        <v>-728.5638791712172</v>
      </c>
      <c r="N227" s="39">
        <f t="shared" si="107"/>
        <v>-821.08791633189503</v>
      </c>
      <c r="O227" s="40">
        <f t="shared" si="108"/>
        <v>-2284.8285563231811</v>
      </c>
      <c r="P227" s="40"/>
      <c r="Q227" s="40"/>
      <c r="R227" s="40"/>
      <c r="S227" s="40"/>
      <c r="T227" s="40"/>
      <c r="U227" s="141">
        <f t="shared" si="109"/>
        <v>0</v>
      </c>
      <c r="V227" s="107">
        <f t="shared" si="109"/>
        <v>0</v>
      </c>
      <c r="W227" s="107">
        <f t="shared" si="109"/>
        <v>0</v>
      </c>
      <c r="X227" s="107">
        <f t="shared" si="109"/>
        <v>0</v>
      </c>
    </row>
    <row r="228" spans="2:24" ht="15.75" hidden="1" outlineLevel="1" thickBot="1" x14ac:dyDescent="0.3">
      <c r="B228" s="52"/>
      <c r="C228" s="53" t="s">
        <v>325</v>
      </c>
      <c r="D228" s="53"/>
      <c r="E228" s="54">
        <v>1.4219999999999999</v>
      </c>
      <c r="F228" s="55" t="s">
        <v>121</v>
      </c>
      <c r="G228" s="53">
        <v>258.7</v>
      </c>
      <c r="H228" s="102">
        <v>-0.7598967247815428</v>
      </c>
      <c r="I228" s="54">
        <v>-0.42821781558309158</v>
      </c>
      <c r="J228" s="54">
        <v>-0.2967371511185386</v>
      </c>
      <c r="K228" s="103">
        <v>-0.62842756216366968</v>
      </c>
      <c r="L228" s="56">
        <f t="shared" si="105"/>
        <v>-426.56662452081582</v>
      </c>
      <c r="M228" s="56">
        <f t="shared" si="106"/>
        <v>-528.9654405444162</v>
      </c>
      <c r="N228" s="56">
        <f t="shared" si="107"/>
        <v>-652.45521675609962</v>
      </c>
      <c r="O228" s="57">
        <f t="shared" si="108"/>
        <v>-3157.9957671439715</v>
      </c>
      <c r="P228" s="57"/>
      <c r="Q228" s="57"/>
      <c r="R228" s="57"/>
      <c r="S228" s="57"/>
      <c r="T228" s="57"/>
      <c r="U228" s="142">
        <f t="shared" si="109"/>
        <v>0</v>
      </c>
      <c r="V228" s="109">
        <f t="shared" si="109"/>
        <v>0</v>
      </c>
      <c r="W228" s="109">
        <f t="shared" si="109"/>
        <v>0</v>
      </c>
      <c r="X228" s="109">
        <f t="shared" si="109"/>
        <v>0</v>
      </c>
    </row>
    <row r="229" spans="2:24" ht="15.75" collapsed="1" thickBot="1" x14ac:dyDescent="0.3">
      <c r="B229" s="58" t="s">
        <v>317</v>
      </c>
      <c r="C229" s="59">
        <v>8</v>
      </c>
      <c r="D229" s="67">
        <v>42179</v>
      </c>
      <c r="E229" s="67">
        <v>42541</v>
      </c>
      <c r="F229" s="60" t="s">
        <v>121</v>
      </c>
      <c r="G229" s="71">
        <f>AVERAGE(G221:G228)</f>
        <v>508.32499999999999</v>
      </c>
      <c r="H229" s="104">
        <f ca="1">((L229/AmountInvested)+1)^(1/Frac10day)-1</f>
        <v>-0.57114816413613445</v>
      </c>
      <c r="I229" s="66">
        <f ca="1">((M229/AmountInvested)+1)^(1/Frac25day)-1</f>
        <v>3.0534941193879339E-2</v>
      </c>
      <c r="J229" s="66">
        <f ca="1">((N229/AmountInvested)+1)^(1/Frac50day)-1</f>
        <v>-0.16134717862252279</v>
      </c>
      <c r="K229" s="105">
        <f ca="1">((O229/AmountInvested)+1)^(1/Frac99day)-1</f>
        <v>-0.38227550173522284</v>
      </c>
      <c r="L229" s="61">
        <f ca="1">AVERAGE(OFFSET(L221,,,IncludeRanks))</f>
        <v>-255.37918369535873</v>
      </c>
      <c r="M229" s="61">
        <f ca="1">AVERAGE(OFFSET(M221,,,IncludeRanks))</f>
        <v>29.285325007274878</v>
      </c>
      <c r="N229" s="61">
        <f ca="1">AVERAGE(OFFSET(N221,,,IncludeRanks))</f>
        <v>-331.63010578127796</v>
      </c>
      <c r="O229" s="62">
        <f ca="1">AVERAGE(OFFSET(O221,,,IncludeRanks))</f>
        <v>-1686.1021718072952</v>
      </c>
      <c r="P229" s="62">
        <v>-540</v>
      </c>
      <c r="Q229" s="62">
        <v>-221</v>
      </c>
      <c r="R229" s="62">
        <v>146</v>
      </c>
      <c r="S229" s="62">
        <v>1876</v>
      </c>
      <c r="T229" s="62"/>
      <c r="U229" s="143">
        <f ca="1">SUM(OFFSET(U221,,,IncludeRanks))/IncludeRanks</f>
        <v>0</v>
      </c>
      <c r="V229" s="143">
        <f ca="1">SUM(OFFSET(V221,,,IncludeRanks))/IncludeRanks</f>
        <v>1</v>
      </c>
      <c r="W229" s="143">
        <f ca="1">SUM(OFFSET(W221,,,IncludeRanks))/IncludeRanks</f>
        <v>0</v>
      </c>
      <c r="X229" s="143">
        <f ca="1">SUM(OFFSET(X221,,,IncludeRanks))/IncludeRanks</f>
        <v>0</v>
      </c>
    </row>
    <row r="230" spans="2:24" ht="15.75" hidden="1" outlineLevel="1" thickBot="1" x14ac:dyDescent="0.3">
      <c r="B230" s="41"/>
      <c r="C230" s="42" t="s">
        <v>197</v>
      </c>
      <c r="D230" s="42" t="s">
        <v>198</v>
      </c>
      <c r="E230" s="43" t="s">
        <v>199</v>
      </c>
      <c r="F230" s="44" t="s">
        <v>200</v>
      </c>
      <c r="G230" s="42" t="s">
        <v>0</v>
      </c>
      <c r="H230" s="114" t="s">
        <v>393</v>
      </c>
      <c r="I230" s="115" t="s">
        <v>203</v>
      </c>
      <c r="J230" s="115" t="s">
        <v>204</v>
      </c>
      <c r="K230" s="116" t="s">
        <v>382</v>
      </c>
      <c r="L230" s="78" t="s">
        <v>371</v>
      </c>
      <c r="M230" s="42" t="s">
        <v>195</v>
      </c>
      <c r="N230" s="42" t="s">
        <v>196</v>
      </c>
      <c r="O230" s="45" t="s">
        <v>383</v>
      </c>
      <c r="P230" s="45"/>
      <c r="Q230" s="45"/>
      <c r="R230" s="45"/>
      <c r="S230" s="45"/>
      <c r="T230" s="45"/>
      <c r="U230" s="144"/>
      <c r="V230" s="144"/>
      <c r="W230" s="144"/>
      <c r="X230" s="144"/>
    </row>
    <row r="231" spans="2:24" ht="15.75" hidden="1" outlineLevel="1" thickBot="1" x14ac:dyDescent="0.3">
      <c r="B231" s="35"/>
      <c r="C231" s="36" t="s">
        <v>327</v>
      </c>
      <c r="D231" s="36"/>
      <c r="E231" s="37">
        <v>2.448</v>
      </c>
      <c r="F231" s="38" t="s">
        <v>121</v>
      </c>
      <c r="G231" s="36">
        <v>5993.9</v>
      </c>
      <c r="H231" s="98">
        <v>-0.7961785807463464</v>
      </c>
      <c r="I231" s="37">
        <v>40.259841600502995</v>
      </c>
      <c r="J231" s="37">
        <v>4.0469999534467354</v>
      </c>
      <c r="K231" s="99">
        <v>2.1390372759065284</v>
      </c>
      <c r="L231" s="39">
        <f t="shared" ref="L231:L238" si="110">AmountInvested*(1+H231)^(Frac10day)-AmountInvested</f>
        <v>-474.36920700821975</v>
      </c>
      <c r="M231" s="39">
        <f t="shared" ref="M231:M238" si="111">AmountInvested*(1+I231)^(Frac25day)-AmountInvested</f>
        <v>4357.0488835029992</v>
      </c>
      <c r="N231" s="39">
        <f t="shared" ref="N231:N238" si="112">AmountInvested*(1+J231)^(Frac50day)-AmountInvested</f>
        <v>3637.9171976521811</v>
      </c>
      <c r="O231" s="40">
        <f t="shared" ref="O231:O238" si="113">AmountInvested*(1+K231)^(Frac99day)-AmountInvested</f>
        <v>5503.8175156231173</v>
      </c>
      <c r="P231" s="40"/>
      <c r="Q231" s="40"/>
      <c r="R231" s="40"/>
      <c r="S231" s="40"/>
      <c r="T231" s="40"/>
      <c r="U231" s="139">
        <f t="shared" ref="U231:X238" si="114">IF(L231&gt;0, 1, 0)</f>
        <v>0</v>
      </c>
      <c r="V231" s="107">
        <f t="shared" si="114"/>
        <v>1</v>
      </c>
      <c r="W231" s="107">
        <f t="shared" si="114"/>
        <v>1</v>
      </c>
      <c r="X231" s="107">
        <f t="shared" si="114"/>
        <v>1</v>
      </c>
    </row>
    <row r="232" spans="2:24" ht="15.75" hidden="1" outlineLevel="1" thickBot="1" x14ac:dyDescent="0.3">
      <c r="B232" s="46"/>
      <c r="C232" s="47" t="s">
        <v>328</v>
      </c>
      <c r="D232" s="47"/>
      <c r="E232" s="48">
        <v>2.5830000000000002</v>
      </c>
      <c r="F232" s="49" t="s">
        <v>121</v>
      </c>
      <c r="G232" s="47">
        <v>3710.5</v>
      </c>
      <c r="H232" s="100">
        <v>-0.35995653070343492</v>
      </c>
      <c r="I232" s="48">
        <v>4.396636824207488</v>
      </c>
      <c r="J232" s="48">
        <v>0.15866757094853923</v>
      </c>
      <c r="K232" s="101">
        <v>1.5226762110378944</v>
      </c>
      <c r="L232" s="50">
        <f t="shared" si="110"/>
        <v>-135.4194661928268</v>
      </c>
      <c r="M232" s="50">
        <f t="shared" si="111"/>
        <v>1780.9047236821061</v>
      </c>
      <c r="N232" s="50">
        <f t="shared" si="112"/>
        <v>286.29037429704294</v>
      </c>
      <c r="O232" s="51">
        <f t="shared" si="113"/>
        <v>4257.6159725638372</v>
      </c>
      <c r="P232" s="51"/>
      <c r="Q232" s="51"/>
      <c r="R232" s="51"/>
      <c r="S232" s="51"/>
      <c r="T232" s="51"/>
      <c r="U232" s="140">
        <f t="shared" si="114"/>
        <v>0</v>
      </c>
      <c r="V232" s="108">
        <f t="shared" si="114"/>
        <v>1</v>
      </c>
      <c r="W232" s="108">
        <f t="shared" si="114"/>
        <v>1</v>
      </c>
      <c r="X232" s="108">
        <f t="shared" si="114"/>
        <v>1</v>
      </c>
    </row>
    <row r="233" spans="2:24" ht="15.75" hidden="1" outlineLevel="1" thickBot="1" x14ac:dyDescent="0.3">
      <c r="B233" s="35"/>
      <c r="C233" s="36" t="s">
        <v>329</v>
      </c>
      <c r="D233" s="36"/>
      <c r="E233" s="37">
        <v>2.552</v>
      </c>
      <c r="F233" s="38" t="s">
        <v>121</v>
      </c>
      <c r="G233" s="36">
        <v>3383</v>
      </c>
      <c r="H233" s="98">
        <v>-0.7961785807463464</v>
      </c>
      <c r="I233" s="37">
        <v>15.55549281560338</v>
      </c>
      <c r="J233" s="37">
        <v>1.1173339045397461</v>
      </c>
      <c r="K233" s="99">
        <v>1.2086366217342732</v>
      </c>
      <c r="L233" s="39">
        <f t="shared" si="110"/>
        <v>-474.36920700821975</v>
      </c>
      <c r="M233" s="39">
        <f t="shared" si="111"/>
        <v>3137.3648416452834</v>
      </c>
      <c r="N233" s="39">
        <f t="shared" si="112"/>
        <v>1546.3032383942282</v>
      </c>
      <c r="O233" s="40">
        <f t="shared" si="113"/>
        <v>3549.2202683121868</v>
      </c>
      <c r="P233" s="40"/>
      <c r="Q233" s="40"/>
      <c r="R233" s="40"/>
      <c r="S233" s="40"/>
      <c r="T233" s="40"/>
      <c r="U233" s="141">
        <f t="shared" si="114"/>
        <v>0</v>
      </c>
      <c r="V233" s="107">
        <f t="shared" si="114"/>
        <v>1</v>
      </c>
      <c r="W233" s="107">
        <f t="shared" si="114"/>
        <v>1</v>
      </c>
      <c r="X233" s="107">
        <f t="shared" si="114"/>
        <v>1</v>
      </c>
    </row>
    <row r="234" spans="2:24" ht="15.75" hidden="1" outlineLevel="1" thickBot="1" x14ac:dyDescent="0.3">
      <c r="B234" s="46"/>
      <c r="C234" s="47" t="s">
        <v>330</v>
      </c>
      <c r="D234" s="47"/>
      <c r="E234" s="48">
        <v>3.11</v>
      </c>
      <c r="F234" s="49" t="s">
        <v>43</v>
      </c>
      <c r="G234" s="47">
        <v>3260.7</v>
      </c>
      <c r="H234" s="100">
        <v>0.43015781041942924</v>
      </c>
      <c r="I234" s="48">
        <v>40.131248651672962</v>
      </c>
      <c r="J234" s="48">
        <v>3.7934529708032665</v>
      </c>
      <c r="K234" s="101">
        <v>2.2367957788074375</v>
      </c>
      <c r="L234" s="50">
        <f t="shared" si="110"/>
        <v>109.92289279884608</v>
      </c>
      <c r="M234" s="50">
        <f t="shared" si="111"/>
        <v>4352.6924400814751</v>
      </c>
      <c r="N234" s="50">
        <f t="shared" si="112"/>
        <v>3503.850571554276</v>
      </c>
      <c r="O234" s="51">
        <f t="shared" si="113"/>
        <v>5687.1553708876363</v>
      </c>
      <c r="P234" s="51"/>
      <c r="Q234" s="51"/>
      <c r="R234" s="51"/>
      <c r="S234" s="51"/>
      <c r="T234" s="51"/>
      <c r="U234" s="140">
        <f t="shared" si="114"/>
        <v>1</v>
      </c>
      <c r="V234" s="108">
        <f t="shared" si="114"/>
        <v>1</v>
      </c>
      <c r="W234" s="108">
        <f t="shared" si="114"/>
        <v>1</v>
      </c>
      <c r="X234" s="108">
        <f t="shared" si="114"/>
        <v>1</v>
      </c>
    </row>
    <row r="235" spans="2:24" ht="15.75" hidden="1" outlineLevel="1" thickBot="1" x14ac:dyDescent="0.3">
      <c r="B235" s="35"/>
      <c r="C235" s="36" t="s">
        <v>331</v>
      </c>
      <c r="D235" s="36"/>
      <c r="E235" s="37">
        <v>4.8360000000000003</v>
      </c>
      <c r="F235" s="38" t="s">
        <v>121</v>
      </c>
      <c r="G235" s="36">
        <v>2642.3</v>
      </c>
      <c r="H235" s="98">
        <v>-0.74485407225075639</v>
      </c>
      <c r="I235" s="37">
        <v>1.0328502716022117</v>
      </c>
      <c r="J235" s="37">
        <v>0.22390185423038145</v>
      </c>
      <c r="K235" s="99">
        <v>1.0210700365297209</v>
      </c>
      <c r="L235" s="39">
        <f t="shared" si="110"/>
        <v>-408.77459874566375</v>
      </c>
      <c r="M235" s="39">
        <f t="shared" si="111"/>
        <v>714.07521539275331</v>
      </c>
      <c r="N235" s="39">
        <f t="shared" si="112"/>
        <v>394.8468931565094</v>
      </c>
      <c r="O235" s="40">
        <f t="shared" si="113"/>
        <v>3096.0258201977558</v>
      </c>
      <c r="P235" s="40"/>
      <c r="Q235" s="40"/>
      <c r="R235" s="40"/>
      <c r="S235" s="40"/>
      <c r="T235" s="40"/>
      <c r="U235" s="141">
        <f t="shared" si="114"/>
        <v>0</v>
      </c>
      <c r="V235" s="107">
        <f t="shared" si="114"/>
        <v>1</v>
      </c>
      <c r="W235" s="107">
        <f t="shared" si="114"/>
        <v>1</v>
      </c>
      <c r="X235" s="107">
        <f t="shared" si="114"/>
        <v>1</v>
      </c>
    </row>
    <row r="236" spans="2:24" ht="15.75" hidden="1" outlineLevel="1" thickBot="1" x14ac:dyDescent="0.3">
      <c r="B236" s="46"/>
      <c r="C236" s="47" t="s">
        <v>332</v>
      </c>
      <c r="D236" s="47"/>
      <c r="E236" s="48">
        <v>2.2440000000000002</v>
      </c>
      <c r="F236" s="49" t="s">
        <v>43</v>
      </c>
      <c r="G236" s="47">
        <v>2597.6999999999998</v>
      </c>
      <c r="H236" s="100">
        <v>7.9821893415443874</v>
      </c>
      <c r="I236" s="48">
        <v>6.2493738020813252</v>
      </c>
      <c r="J236" s="48">
        <v>1.9423882019242775</v>
      </c>
      <c r="K236" s="101">
        <v>0.11871610335111371</v>
      </c>
      <c r="L236" s="50">
        <f t="shared" si="110"/>
        <v>693.77698871020584</v>
      </c>
      <c r="M236" s="50">
        <f t="shared" si="111"/>
        <v>2123.8436156472653</v>
      </c>
      <c r="N236" s="50">
        <f t="shared" si="112"/>
        <v>2297.9907206215757</v>
      </c>
      <c r="O236" s="51">
        <f t="shared" si="113"/>
        <v>439.41007595303927</v>
      </c>
      <c r="P236" s="51"/>
      <c r="Q236" s="51"/>
      <c r="R236" s="51"/>
      <c r="S236" s="51"/>
      <c r="T236" s="51"/>
      <c r="U236" s="140">
        <f t="shared" si="114"/>
        <v>1</v>
      </c>
      <c r="V236" s="108">
        <f t="shared" si="114"/>
        <v>1</v>
      </c>
      <c r="W236" s="108">
        <f t="shared" si="114"/>
        <v>1</v>
      </c>
      <c r="X236" s="108">
        <f t="shared" si="114"/>
        <v>1</v>
      </c>
    </row>
    <row r="237" spans="2:24" ht="15.75" hidden="1" outlineLevel="1" thickBot="1" x14ac:dyDescent="0.3">
      <c r="B237" s="35"/>
      <c r="C237" s="36" t="s">
        <v>333</v>
      </c>
      <c r="D237" s="36"/>
      <c r="E237" s="37">
        <v>2.351</v>
      </c>
      <c r="F237" s="38" t="s">
        <v>121</v>
      </c>
      <c r="G237" s="36">
        <v>2522.4</v>
      </c>
      <c r="H237" s="98">
        <v>-0.61921893406322415</v>
      </c>
      <c r="I237" s="37">
        <v>56.847869123919942</v>
      </c>
      <c r="J237" s="37">
        <v>5.159570460127866</v>
      </c>
      <c r="K237" s="99">
        <v>4.9648495885285442</v>
      </c>
      <c r="L237" s="39">
        <f t="shared" si="110"/>
        <v>-290.71381631859731</v>
      </c>
      <c r="M237" s="39">
        <f t="shared" si="111"/>
        <v>4836.5694519676454</v>
      </c>
      <c r="N237" s="39">
        <f t="shared" si="112"/>
        <v>4168.7161075163149</v>
      </c>
      <c r="O237" s="40">
        <f t="shared" si="113"/>
        <v>9829.5628649167775</v>
      </c>
      <c r="P237" s="40"/>
      <c r="Q237" s="40"/>
      <c r="R237" s="40"/>
      <c r="S237" s="40"/>
      <c r="T237" s="40"/>
      <c r="U237" s="141">
        <f t="shared" si="114"/>
        <v>0</v>
      </c>
      <c r="V237" s="107">
        <f t="shared" si="114"/>
        <v>1</v>
      </c>
      <c r="W237" s="107">
        <f t="shared" si="114"/>
        <v>1</v>
      </c>
      <c r="X237" s="107">
        <f t="shared" si="114"/>
        <v>1</v>
      </c>
    </row>
    <row r="238" spans="2:24" ht="15.75" hidden="1" outlineLevel="1" thickBot="1" x14ac:dyDescent="0.3">
      <c r="B238" s="52"/>
      <c r="C238" s="53" t="s">
        <v>334</v>
      </c>
      <c r="D238" s="53"/>
      <c r="E238" s="54">
        <v>2.161</v>
      </c>
      <c r="F238" s="55" t="s">
        <v>121</v>
      </c>
      <c r="G238" s="53">
        <v>2314.1</v>
      </c>
      <c r="H238" s="102">
        <v>-0.61921893406322415</v>
      </c>
      <c r="I238" s="54">
        <v>56.847869123919942</v>
      </c>
      <c r="J238" s="54">
        <v>2.8085456955160195</v>
      </c>
      <c r="K238" s="103">
        <v>2.4728606403186593</v>
      </c>
      <c r="L238" s="56">
        <f t="shared" si="110"/>
        <v>-290.71381631859731</v>
      </c>
      <c r="M238" s="56">
        <f t="shared" si="111"/>
        <v>4836.5694519676454</v>
      </c>
      <c r="N238" s="56">
        <f t="shared" si="112"/>
        <v>2921.4774611738521</v>
      </c>
      <c r="O238" s="57">
        <f t="shared" si="113"/>
        <v>6116.2311067374194</v>
      </c>
      <c r="P238" s="57"/>
      <c r="Q238" s="57"/>
      <c r="R238" s="57"/>
      <c r="S238" s="57"/>
      <c r="T238" s="57"/>
      <c r="U238" s="142">
        <f t="shared" si="114"/>
        <v>0</v>
      </c>
      <c r="V238" s="109">
        <f t="shared" si="114"/>
        <v>1</v>
      </c>
      <c r="W238" s="109">
        <f t="shared" si="114"/>
        <v>1</v>
      </c>
      <c r="X238" s="109">
        <f t="shared" si="114"/>
        <v>1</v>
      </c>
    </row>
    <row r="239" spans="2:24" ht="15.75" collapsed="1" thickBot="1" x14ac:dyDescent="0.3">
      <c r="B239" s="58" t="s">
        <v>326</v>
      </c>
      <c r="C239" s="59">
        <v>6</v>
      </c>
      <c r="D239" s="67">
        <v>42179</v>
      </c>
      <c r="E239" s="67">
        <v>42541</v>
      </c>
      <c r="F239" s="60" t="s">
        <v>121</v>
      </c>
      <c r="G239" s="71">
        <f>AVERAGE(G231:G238)</f>
        <v>3303.0749999999998</v>
      </c>
      <c r="H239" s="104">
        <f ca="1">((L239/AmountInvested)+1)^(1/Frac10day)-1</f>
        <v>-0.79617858074634562</v>
      </c>
      <c r="I239" s="66">
        <f ca="1">((M239/AmountInvested)+1)^(1/Frac25day)-1</f>
        <v>40.259841600502959</v>
      </c>
      <c r="J239" s="66">
        <f ca="1">((N239/AmountInvested)+1)^(1/Frac50day)-1</f>
        <v>4.0469999534467354</v>
      </c>
      <c r="K239" s="105">
        <f ca="1">((O239/AmountInvested)+1)^(1/Frac99day)-1</f>
        <v>2.1390372759065284</v>
      </c>
      <c r="L239" s="61">
        <f ca="1">AVERAGE(OFFSET(L231,,,IncludeRanks))</f>
        <v>-474.36920700821975</v>
      </c>
      <c r="M239" s="61">
        <f ca="1">AVERAGE(OFFSET(M231,,,IncludeRanks))</f>
        <v>4357.0488835029992</v>
      </c>
      <c r="N239" s="61">
        <f ca="1">AVERAGE(OFFSET(N231,,,IncludeRanks))</f>
        <v>3637.9171976521811</v>
      </c>
      <c r="O239" s="62">
        <f ca="1">AVERAGE(OFFSET(O231,,,IncludeRanks))</f>
        <v>5503.8175156231173</v>
      </c>
      <c r="P239" s="62">
        <v>-369</v>
      </c>
      <c r="Q239" s="62">
        <v>3881</v>
      </c>
      <c r="R239" s="62">
        <v>4714</v>
      </c>
      <c r="S239" s="62">
        <v>6976</v>
      </c>
      <c r="T239" s="62"/>
      <c r="U239" s="143">
        <f ca="1">SUM(OFFSET(U231,,,IncludeRanks))/IncludeRanks</f>
        <v>0</v>
      </c>
      <c r="V239" s="143">
        <f ca="1">SUM(OFFSET(V231,,,IncludeRanks))/IncludeRanks</f>
        <v>1</v>
      </c>
      <c r="W239" s="143">
        <f ca="1">SUM(OFFSET(W231,,,IncludeRanks))/IncludeRanks</f>
        <v>1</v>
      </c>
      <c r="X239" s="143">
        <f ca="1">SUM(OFFSET(X231,,,IncludeRanks))/IncludeRanks</f>
        <v>1</v>
      </c>
    </row>
    <row r="240" spans="2:24" ht="15.75" hidden="1" outlineLevel="1" thickBot="1" x14ac:dyDescent="0.3">
      <c r="B240" s="41"/>
      <c r="C240" s="42" t="s">
        <v>197</v>
      </c>
      <c r="D240" s="42" t="s">
        <v>198</v>
      </c>
      <c r="E240" s="43" t="s">
        <v>199</v>
      </c>
      <c r="F240" s="44" t="s">
        <v>200</v>
      </c>
      <c r="G240" s="42" t="s">
        <v>0</v>
      </c>
      <c r="H240" s="114" t="s">
        <v>393</v>
      </c>
      <c r="I240" s="115" t="s">
        <v>203</v>
      </c>
      <c r="J240" s="115" t="s">
        <v>204</v>
      </c>
      <c r="K240" s="116" t="s">
        <v>382</v>
      </c>
      <c r="L240" s="78" t="s">
        <v>371</v>
      </c>
      <c r="M240" s="42" t="s">
        <v>195</v>
      </c>
      <c r="N240" s="42" t="s">
        <v>196</v>
      </c>
      <c r="O240" s="45" t="s">
        <v>383</v>
      </c>
      <c r="P240" s="45"/>
      <c r="Q240" s="45"/>
      <c r="R240" s="45"/>
      <c r="S240" s="45"/>
      <c r="T240" s="45"/>
      <c r="U240" s="144"/>
      <c r="V240" s="144"/>
      <c r="W240" s="144"/>
      <c r="X240" s="144"/>
    </row>
    <row r="241" spans="2:24" ht="15.75" hidden="1" outlineLevel="1" thickBot="1" x14ac:dyDescent="0.3">
      <c r="B241" s="35"/>
      <c r="C241" s="36" t="s">
        <v>112</v>
      </c>
      <c r="D241" s="36">
        <v>1</v>
      </c>
      <c r="E241" s="37">
        <v>0.54500000000000004</v>
      </c>
      <c r="F241" s="38" t="s">
        <v>43</v>
      </c>
      <c r="G241" s="36">
        <v>60.1</v>
      </c>
      <c r="H241" s="98">
        <v>3.6374534086787769</v>
      </c>
      <c r="I241" s="37">
        <v>0.715506881227844</v>
      </c>
      <c r="J241" s="37">
        <v>0.20621431922334255</v>
      </c>
      <c r="K241" s="99">
        <v>2.9775570325786482E-2</v>
      </c>
      <c r="L241" s="39">
        <f t="shared" ref="L241:L248" si="115">AmountInvested*(1+H241)^(Frac10day)-AmountInvested</f>
        <v>479.9338676248226</v>
      </c>
      <c r="M241" s="39">
        <f t="shared" ref="M241:M248" si="116">AmountInvested*(1+I241)^(Frac25day)-AmountInvested</f>
        <v>538.72704294564392</v>
      </c>
      <c r="N241" s="39">
        <f t="shared" ref="N241:N248" si="117">AmountInvested*(1+J241)^(Frac50day)-AmountInvested</f>
        <v>365.88433624982463</v>
      </c>
      <c r="O241" s="40">
        <f t="shared" ref="O241:O248" si="118">AmountInvested*(1+K241)^(Frac99day)-AmountInvested</f>
        <v>113.10828611942088</v>
      </c>
      <c r="P241" s="40"/>
      <c r="Q241" s="40"/>
      <c r="R241" s="40"/>
      <c r="S241" s="40"/>
      <c r="T241" s="40"/>
      <c r="U241" s="139">
        <f t="shared" ref="U241:X248" si="119">IF(L241&gt;0, 1, 0)</f>
        <v>1</v>
      </c>
      <c r="V241" s="107">
        <f t="shared" si="119"/>
        <v>1</v>
      </c>
      <c r="W241" s="107">
        <f t="shared" si="119"/>
        <v>1</v>
      </c>
      <c r="X241" s="107">
        <f t="shared" si="119"/>
        <v>1</v>
      </c>
    </row>
    <row r="242" spans="2:24" ht="15.75" hidden="1" outlineLevel="1" thickBot="1" x14ac:dyDescent="0.3">
      <c r="B242" s="46"/>
      <c r="C242" s="47" t="s">
        <v>113</v>
      </c>
      <c r="D242" s="47">
        <v>2</v>
      </c>
      <c r="E242" s="48">
        <v>0.52600000000000002</v>
      </c>
      <c r="F242" s="49" t="s">
        <v>121</v>
      </c>
      <c r="G242" s="47">
        <v>59.4</v>
      </c>
      <c r="H242" s="100">
        <v>1.4428896029908587</v>
      </c>
      <c r="I242" s="48">
        <v>-1.1020540603334572E-2</v>
      </c>
      <c r="J242" s="48">
        <v>-9.5925866828889483E-2</v>
      </c>
      <c r="K242" s="101">
        <v>-3.1260230344323903E-2</v>
      </c>
      <c r="L242" s="50">
        <f t="shared" si="115"/>
        <v>276.67488625066653</v>
      </c>
      <c r="M242" s="50">
        <f t="shared" si="116"/>
        <v>-10.768089423178026</v>
      </c>
      <c r="N242" s="50">
        <f t="shared" si="117"/>
        <v>-191.42821104188806</v>
      </c>
      <c r="O242" s="51">
        <f t="shared" si="118"/>
        <v>-121.00574542554205</v>
      </c>
      <c r="P242" s="51"/>
      <c r="Q242" s="51"/>
      <c r="R242" s="51"/>
      <c r="S242" s="51"/>
      <c r="T242" s="51"/>
      <c r="U242" s="140">
        <f t="shared" si="119"/>
        <v>1</v>
      </c>
      <c r="V242" s="108">
        <f t="shared" si="119"/>
        <v>0</v>
      </c>
      <c r="W242" s="108">
        <f t="shared" si="119"/>
        <v>0</v>
      </c>
      <c r="X242" s="108">
        <f t="shared" si="119"/>
        <v>0</v>
      </c>
    </row>
    <row r="243" spans="2:24" ht="15.75" hidden="1" outlineLevel="1" thickBot="1" x14ac:dyDescent="0.3">
      <c r="B243" s="35"/>
      <c r="C243" s="36" t="s">
        <v>114</v>
      </c>
      <c r="D243" s="36">
        <v>3</v>
      </c>
      <c r="E243" s="37">
        <v>0.52800000000000002</v>
      </c>
      <c r="F243" s="38" t="s">
        <v>121</v>
      </c>
      <c r="G243" s="36">
        <v>54.1</v>
      </c>
      <c r="H243" s="98">
        <v>3.1437430908844508</v>
      </c>
      <c r="I243" s="37">
        <v>0.58110228509892292</v>
      </c>
      <c r="J243" s="37">
        <v>0.19525182155074727</v>
      </c>
      <c r="K243" s="99">
        <v>0.11804735643016895</v>
      </c>
      <c r="L243" s="39">
        <f t="shared" si="115"/>
        <v>443.94991998240039</v>
      </c>
      <c r="M243" s="39">
        <f t="shared" si="116"/>
        <v>455.46445863492409</v>
      </c>
      <c r="N243" s="39">
        <f t="shared" si="117"/>
        <v>347.76096122400668</v>
      </c>
      <c r="O243" s="40">
        <f t="shared" si="118"/>
        <v>437.0174516217121</v>
      </c>
      <c r="P243" s="40"/>
      <c r="Q243" s="40"/>
      <c r="R243" s="40"/>
      <c r="S243" s="40"/>
      <c r="T243" s="40"/>
      <c r="U243" s="141">
        <f t="shared" si="119"/>
        <v>1</v>
      </c>
      <c r="V243" s="107">
        <f t="shared" si="119"/>
        <v>1</v>
      </c>
      <c r="W243" s="107">
        <f t="shared" si="119"/>
        <v>1</v>
      </c>
      <c r="X243" s="107">
        <f t="shared" si="119"/>
        <v>1</v>
      </c>
    </row>
    <row r="244" spans="2:24" ht="15.75" hidden="1" outlineLevel="1" thickBot="1" x14ac:dyDescent="0.3">
      <c r="B244" s="46"/>
      <c r="C244" s="47" t="s">
        <v>115</v>
      </c>
      <c r="D244" s="47">
        <v>4</v>
      </c>
      <c r="E244" s="48">
        <v>0.39100000000000001</v>
      </c>
      <c r="F244" s="49" t="s">
        <v>43</v>
      </c>
      <c r="G244" s="47">
        <v>52.4</v>
      </c>
      <c r="H244" s="100">
        <v>0.90332650496977385</v>
      </c>
      <c r="I244" s="48">
        <v>-8.0501447439861429E-2</v>
      </c>
      <c r="J244" s="48">
        <v>-0.12215698256657426</v>
      </c>
      <c r="K244" s="101">
        <v>-0.11818900621358597</v>
      </c>
      <c r="L244" s="50">
        <f t="shared" si="115"/>
        <v>198.60294487237843</v>
      </c>
      <c r="M244" s="50">
        <f t="shared" si="116"/>
        <v>-81.263521063496228</v>
      </c>
      <c r="N244" s="50">
        <f t="shared" si="117"/>
        <v>-246.62554829970213</v>
      </c>
      <c r="O244" s="51">
        <f t="shared" si="118"/>
        <v>-470.70850857510413</v>
      </c>
      <c r="P244" s="51"/>
      <c r="Q244" s="51"/>
      <c r="R244" s="51"/>
      <c r="S244" s="51"/>
      <c r="T244" s="51"/>
      <c r="U244" s="140">
        <f t="shared" si="119"/>
        <v>1</v>
      </c>
      <c r="V244" s="108">
        <f t="shared" si="119"/>
        <v>0</v>
      </c>
      <c r="W244" s="108">
        <f t="shared" si="119"/>
        <v>0</v>
      </c>
      <c r="X244" s="108">
        <f t="shared" si="119"/>
        <v>0</v>
      </c>
    </row>
    <row r="245" spans="2:24" ht="15.75" hidden="1" outlineLevel="1" thickBot="1" x14ac:dyDescent="0.3">
      <c r="B245" s="35"/>
      <c r="C245" s="36" t="s">
        <v>116</v>
      </c>
      <c r="D245" s="36">
        <v>5</v>
      </c>
      <c r="E245" s="37">
        <v>0.52500000000000002</v>
      </c>
      <c r="F245" s="38" t="s">
        <v>43</v>
      </c>
      <c r="G245" s="36">
        <v>45.3</v>
      </c>
      <c r="H245" s="98">
        <v>0.32521291247738104</v>
      </c>
      <c r="I245" s="37">
        <v>0.15611543815512041</v>
      </c>
      <c r="J245" s="37">
        <v>-1.2614188655342695E-2</v>
      </c>
      <c r="K245" s="99">
        <v>-4.5728828834197266E-2</v>
      </c>
      <c r="L245" s="39">
        <f t="shared" si="115"/>
        <v>86.407411166905149</v>
      </c>
      <c r="M245" s="39">
        <f t="shared" si="116"/>
        <v>142.03527471908637</v>
      </c>
      <c r="N245" s="39">
        <f t="shared" si="117"/>
        <v>-24.301401536356934</v>
      </c>
      <c r="O245" s="40">
        <f t="shared" si="118"/>
        <v>-177.82822972863869</v>
      </c>
      <c r="P245" s="40"/>
      <c r="Q245" s="40"/>
      <c r="R245" s="40"/>
      <c r="S245" s="40"/>
      <c r="T245" s="40"/>
      <c r="U245" s="141">
        <f t="shared" si="119"/>
        <v>1</v>
      </c>
      <c r="V245" s="107">
        <f t="shared" si="119"/>
        <v>1</v>
      </c>
      <c r="W245" s="107">
        <f t="shared" si="119"/>
        <v>0</v>
      </c>
      <c r="X245" s="107">
        <f t="shared" si="119"/>
        <v>0</v>
      </c>
    </row>
    <row r="246" spans="2:24" ht="15.75" hidden="1" outlineLevel="1" thickBot="1" x14ac:dyDescent="0.3">
      <c r="B246" s="46"/>
      <c r="C246" s="47" t="s">
        <v>117</v>
      </c>
      <c r="D246" s="47">
        <v>6</v>
      </c>
      <c r="E246" s="48">
        <v>0.51</v>
      </c>
      <c r="F246" s="49" t="s">
        <v>43</v>
      </c>
      <c r="G246" s="47">
        <v>37.799999999999997</v>
      </c>
      <c r="H246" s="100">
        <v>1.8161772736369355</v>
      </c>
      <c r="I246" s="48">
        <v>9.7095524763748164E-2</v>
      </c>
      <c r="J246" s="48">
        <v>-4.0900055102438437E-2</v>
      </c>
      <c r="K246" s="101">
        <v>4.9879417750730903E-2</v>
      </c>
      <c r="L246" s="50">
        <f t="shared" si="115"/>
        <v>321.42380336136011</v>
      </c>
      <c r="M246" s="50">
        <f t="shared" si="116"/>
        <v>90.499244674194415</v>
      </c>
      <c r="N246" s="50">
        <f t="shared" si="117"/>
        <v>-79.720517046003806</v>
      </c>
      <c r="O246" s="51">
        <f t="shared" si="118"/>
        <v>188.34036152791668</v>
      </c>
      <c r="P246" s="51"/>
      <c r="Q246" s="51"/>
      <c r="R246" s="51"/>
      <c r="S246" s="51"/>
      <c r="T246" s="51"/>
      <c r="U246" s="140">
        <f t="shared" si="119"/>
        <v>1</v>
      </c>
      <c r="V246" s="108">
        <f t="shared" si="119"/>
        <v>1</v>
      </c>
      <c r="W246" s="108">
        <f t="shared" si="119"/>
        <v>0</v>
      </c>
      <c r="X246" s="108">
        <f t="shared" si="119"/>
        <v>1</v>
      </c>
    </row>
    <row r="247" spans="2:24" ht="15.75" hidden="1" outlineLevel="1" thickBot="1" x14ac:dyDescent="0.3">
      <c r="B247" s="35"/>
      <c r="C247" s="36" t="s">
        <v>118</v>
      </c>
      <c r="D247" s="36">
        <v>7</v>
      </c>
      <c r="E247" s="37">
        <v>0.35</v>
      </c>
      <c r="F247" s="38" t="s">
        <v>43</v>
      </c>
      <c r="G247" s="36">
        <v>28.3</v>
      </c>
      <c r="H247" s="98">
        <v>1.8161772736369355</v>
      </c>
      <c r="I247" s="37">
        <v>0.76633326988974071</v>
      </c>
      <c r="J247" s="37">
        <v>0.22421150756966579</v>
      </c>
      <c r="K247" s="99">
        <v>0.32836000927623932</v>
      </c>
      <c r="L247" s="39">
        <f t="shared" si="115"/>
        <v>321.42380336136011</v>
      </c>
      <c r="M247" s="39">
        <f t="shared" si="116"/>
        <v>568.6849530931031</v>
      </c>
      <c r="N247" s="39">
        <f t="shared" si="117"/>
        <v>395.3509151145081</v>
      </c>
      <c r="O247" s="40">
        <f t="shared" si="118"/>
        <v>1149.9020913416643</v>
      </c>
      <c r="P247" s="40"/>
      <c r="Q247" s="40"/>
      <c r="R247" s="40"/>
      <c r="S247" s="40"/>
      <c r="T247" s="40"/>
      <c r="U247" s="141">
        <f t="shared" si="119"/>
        <v>1</v>
      </c>
      <c r="V247" s="107">
        <f t="shared" si="119"/>
        <v>1</v>
      </c>
      <c r="W247" s="107">
        <f t="shared" si="119"/>
        <v>1</v>
      </c>
      <c r="X247" s="107">
        <f t="shared" si="119"/>
        <v>1</v>
      </c>
    </row>
    <row r="248" spans="2:24" ht="15.75" hidden="1" outlineLevel="1" thickBot="1" x14ac:dyDescent="0.3">
      <c r="B248" s="52"/>
      <c r="C248" s="53" t="s">
        <v>119</v>
      </c>
      <c r="D248" s="53">
        <v>8</v>
      </c>
      <c r="E248" s="54">
        <v>0.36299999999999999</v>
      </c>
      <c r="F248" s="55" t="s">
        <v>43</v>
      </c>
      <c r="G248" s="53">
        <v>27.6</v>
      </c>
      <c r="H248" s="102">
        <v>3.3294507179427706</v>
      </c>
      <c r="I248" s="54">
        <v>0.33030542558364351</v>
      </c>
      <c r="J248" s="54">
        <v>5.8130768223984663E-2</v>
      </c>
      <c r="K248" s="103">
        <v>8.5800236053577006E-3</v>
      </c>
      <c r="L248" s="56">
        <f t="shared" si="115"/>
        <v>457.94991998240039</v>
      </c>
      <c r="M248" s="56">
        <f t="shared" si="116"/>
        <v>281.36617252753604</v>
      </c>
      <c r="N248" s="56">
        <f t="shared" si="117"/>
        <v>108.88774855980409</v>
      </c>
      <c r="O248" s="57">
        <f t="shared" si="118"/>
        <v>32.803479580128624</v>
      </c>
      <c r="P248" s="57"/>
      <c r="Q248" s="57"/>
      <c r="R248" s="57"/>
      <c r="S248" s="57"/>
      <c r="T248" s="57"/>
      <c r="U248" s="142">
        <f t="shared" si="119"/>
        <v>1</v>
      </c>
      <c r="V248" s="109">
        <f t="shared" si="119"/>
        <v>1</v>
      </c>
      <c r="W248" s="109">
        <f t="shared" si="119"/>
        <v>1</v>
      </c>
      <c r="X248" s="109">
        <f t="shared" si="119"/>
        <v>1</v>
      </c>
    </row>
    <row r="249" spans="2:24" ht="15.75" hidden="1" collapsed="1" thickBot="1" x14ac:dyDescent="0.3">
      <c r="B249" s="58" t="s">
        <v>216</v>
      </c>
      <c r="C249" s="59">
        <v>6</v>
      </c>
      <c r="D249" s="67">
        <v>42170</v>
      </c>
      <c r="E249" s="67">
        <v>42530</v>
      </c>
      <c r="F249" s="60" t="s">
        <v>43</v>
      </c>
      <c r="G249" s="71">
        <f>AVERAGE(G241:G248)</f>
        <v>45.625000000000007</v>
      </c>
      <c r="H249" s="104">
        <f ca="1">((L249/AmountInvested)+1)^(1/Frac10day)-1</f>
        <v>3.6374534086787769</v>
      </c>
      <c r="I249" s="66">
        <f ca="1">((M249/AmountInvested)+1)^(1/Frac25day)-1</f>
        <v>0.715506881227844</v>
      </c>
      <c r="J249" s="66">
        <f ca="1">((N249/AmountInvested)+1)^(1/Frac50day)-1</f>
        <v>0.20621431922334255</v>
      </c>
      <c r="K249" s="105">
        <f ca="1">((O249/AmountInvested)+1)^(1/Frac99day)-1</f>
        <v>2.9775570325786482E-2</v>
      </c>
      <c r="L249" s="61">
        <f ca="1">AVERAGE(OFFSET(L241,,,IncludeRanks))</f>
        <v>479.9338676248226</v>
      </c>
      <c r="M249" s="61">
        <f ca="1">AVERAGE(OFFSET(M241,,,IncludeRanks))</f>
        <v>538.72704294564392</v>
      </c>
      <c r="N249" s="61">
        <f ca="1">AVERAGE(OFFSET(N241,,,IncludeRanks))</f>
        <v>365.88433624982463</v>
      </c>
      <c r="O249" s="62">
        <f ca="1">AVERAGE(OFFSET(O241,,,IncludeRanks))</f>
        <v>113.10828611942088</v>
      </c>
      <c r="P249" s="62">
        <v>-321</v>
      </c>
      <c r="Q249" s="62">
        <v>367</v>
      </c>
      <c r="R249" s="62">
        <v>526</v>
      </c>
      <c r="S249" s="62">
        <v>275</v>
      </c>
      <c r="T249" s="62"/>
      <c r="U249" s="143">
        <f ca="1">SUM(OFFSET(U241,,,IncludeRanks))/IncludeRanks</f>
        <v>1</v>
      </c>
      <c r="V249" s="143">
        <f ca="1">SUM(OFFSET(V241,,,IncludeRanks))/IncludeRanks</f>
        <v>1</v>
      </c>
      <c r="W249" s="143">
        <f ca="1">SUM(OFFSET(W241,,,IncludeRanks))/IncludeRanks</f>
        <v>1</v>
      </c>
      <c r="X249" s="143">
        <f ca="1">SUM(OFFSET(X241,,,IncludeRanks))/IncludeRanks</f>
        <v>1</v>
      </c>
    </row>
    <row r="250" spans="2:24" ht="15.75" hidden="1" outlineLevel="1" collapsed="1" thickBot="1" x14ac:dyDescent="0.3">
      <c r="B250" s="41"/>
      <c r="C250" s="42" t="s">
        <v>197</v>
      </c>
      <c r="D250" s="42" t="s">
        <v>198</v>
      </c>
      <c r="E250" s="43" t="s">
        <v>199</v>
      </c>
      <c r="F250" s="44" t="s">
        <v>200</v>
      </c>
      <c r="G250" s="42" t="s">
        <v>0</v>
      </c>
      <c r="H250" s="114" t="s">
        <v>393</v>
      </c>
      <c r="I250" s="115" t="s">
        <v>203</v>
      </c>
      <c r="J250" s="115" t="s">
        <v>204</v>
      </c>
      <c r="K250" s="116" t="s">
        <v>382</v>
      </c>
      <c r="L250" s="78" t="s">
        <v>371</v>
      </c>
      <c r="M250" s="42" t="s">
        <v>195</v>
      </c>
      <c r="N250" s="42" t="s">
        <v>196</v>
      </c>
      <c r="O250" s="45" t="s">
        <v>383</v>
      </c>
      <c r="P250" s="45"/>
      <c r="Q250" s="45"/>
      <c r="R250" s="45"/>
      <c r="S250" s="45"/>
      <c r="T250" s="45"/>
      <c r="U250" s="144"/>
      <c r="V250" s="144"/>
      <c r="W250" s="144"/>
      <c r="X250" s="144"/>
    </row>
    <row r="251" spans="2:24" ht="15.75" hidden="1" outlineLevel="1" thickBot="1" x14ac:dyDescent="0.3">
      <c r="B251" s="35"/>
      <c r="C251" s="36" t="s">
        <v>106</v>
      </c>
      <c r="D251" s="36">
        <v>1</v>
      </c>
      <c r="E251" s="37">
        <v>0.33200000000000002</v>
      </c>
      <c r="F251" s="38" t="s">
        <v>121</v>
      </c>
      <c r="G251" s="36">
        <v>15.6</v>
      </c>
      <c r="H251" s="98">
        <v>1.4198552557019397</v>
      </c>
      <c r="I251" s="37">
        <v>1.1376314991764542</v>
      </c>
      <c r="J251" s="37">
        <v>0.17483799467871619</v>
      </c>
      <c r="K251" s="99">
        <v>-0.24734441377850191</v>
      </c>
      <c r="L251" s="39">
        <f t="shared" ref="L251:L258" si="120">AmountInvested*(1+H251)^(Frac10day)-AmountInvested</f>
        <v>273.70042980095604</v>
      </c>
      <c r="M251" s="39">
        <f t="shared" ref="M251:M258" si="121">AmountInvested*(1+I251)^(Frac25day)-AmountInvested</f>
        <v>766.55600733792926</v>
      </c>
      <c r="N251" s="39">
        <f t="shared" ref="N251:N258" si="122">AmountInvested*(1+J251)^(Frac50day)-AmountInvested</f>
        <v>313.65136621271631</v>
      </c>
      <c r="O251" s="40">
        <f t="shared" ref="O251:O258" si="123">AmountInvested*(1+K251)^(Frac99day)-AmountInvested</f>
        <v>-1032.0073377784101</v>
      </c>
      <c r="P251" s="40"/>
      <c r="Q251" s="40"/>
      <c r="R251" s="40"/>
      <c r="S251" s="40"/>
      <c r="T251" s="40"/>
      <c r="U251" s="139">
        <f t="shared" ref="U251:X258" si="124">IF(L251&gt;0, 1, 0)</f>
        <v>1</v>
      </c>
      <c r="V251" s="107">
        <f t="shared" si="124"/>
        <v>1</v>
      </c>
      <c r="W251" s="107">
        <f t="shared" si="124"/>
        <v>1</v>
      </c>
      <c r="X251" s="107">
        <f t="shared" si="124"/>
        <v>0</v>
      </c>
    </row>
    <row r="252" spans="2:24" ht="15.75" hidden="1" outlineLevel="1" thickBot="1" x14ac:dyDescent="0.3">
      <c r="B252" s="46"/>
      <c r="C252" s="47" t="s">
        <v>107</v>
      </c>
      <c r="D252" s="47">
        <v>2</v>
      </c>
      <c r="E252" s="48">
        <v>0.314</v>
      </c>
      <c r="F252" s="49" t="s">
        <v>121</v>
      </c>
      <c r="G252" s="47">
        <v>13.9</v>
      </c>
      <c r="H252" s="100">
        <v>1.4198552557019397</v>
      </c>
      <c r="I252" s="48">
        <v>1.1376314991764542</v>
      </c>
      <c r="J252" s="48">
        <v>0.17483799467871619</v>
      </c>
      <c r="K252" s="101">
        <v>-0.35779565874588637</v>
      </c>
      <c r="L252" s="50">
        <f t="shared" si="120"/>
        <v>273.70042980095604</v>
      </c>
      <c r="M252" s="50">
        <f t="shared" si="121"/>
        <v>766.55600733792926</v>
      </c>
      <c r="N252" s="50">
        <f t="shared" si="122"/>
        <v>313.65136621271631</v>
      </c>
      <c r="O252" s="51">
        <f t="shared" si="123"/>
        <v>-1561.3156788837005</v>
      </c>
      <c r="P252" s="51"/>
      <c r="Q252" s="51"/>
      <c r="R252" s="51"/>
      <c r="S252" s="51"/>
      <c r="T252" s="51"/>
      <c r="U252" s="140">
        <f t="shared" si="124"/>
        <v>1</v>
      </c>
      <c r="V252" s="108">
        <f t="shared" si="124"/>
        <v>1</v>
      </c>
      <c r="W252" s="108">
        <f t="shared" si="124"/>
        <v>1</v>
      </c>
      <c r="X252" s="108">
        <f t="shared" si="124"/>
        <v>0</v>
      </c>
    </row>
    <row r="253" spans="2:24" ht="15.75" hidden="1" outlineLevel="1" thickBot="1" x14ac:dyDescent="0.3">
      <c r="B253" s="35"/>
      <c r="C253" s="36" t="s">
        <v>108</v>
      </c>
      <c r="D253" s="36">
        <v>3</v>
      </c>
      <c r="E253" s="37">
        <v>0.33700000000000002</v>
      </c>
      <c r="F253" s="38" t="s">
        <v>121</v>
      </c>
      <c r="G253" s="36">
        <v>13.8</v>
      </c>
      <c r="H253" s="98">
        <v>1.4198552557019397</v>
      </c>
      <c r="I253" s="37">
        <v>1.1376314991764542</v>
      </c>
      <c r="J253" s="37">
        <v>0.17483799467871619</v>
      </c>
      <c r="K253" s="99">
        <v>-0.24933125627829278</v>
      </c>
      <c r="L253" s="39">
        <f t="shared" si="120"/>
        <v>273.70042980095604</v>
      </c>
      <c r="M253" s="39">
        <f t="shared" si="121"/>
        <v>766.55600733792926</v>
      </c>
      <c r="N253" s="39">
        <f t="shared" si="122"/>
        <v>313.65136621271631</v>
      </c>
      <c r="O253" s="40">
        <f t="shared" si="123"/>
        <v>-1041.0895747058257</v>
      </c>
      <c r="P253" s="40"/>
      <c r="Q253" s="40"/>
      <c r="R253" s="40"/>
      <c r="S253" s="40"/>
      <c r="T253" s="40"/>
      <c r="U253" s="141">
        <f t="shared" si="124"/>
        <v>1</v>
      </c>
      <c r="V253" s="107">
        <f t="shared" si="124"/>
        <v>1</v>
      </c>
      <c r="W253" s="107">
        <f t="shared" si="124"/>
        <v>1</v>
      </c>
      <c r="X253" s="107">
        <f t="shared" si="124"/>
        <v>0</v>
      </c>
    </row>
    <row r="254" spans="2:24" ht="15.75" hidden="1" outlineLevel="1" thickBot="1" x14ac:dyDescent="0.3">
      <c r="B254" s="46"/>
      <c r="C254" s="47" t="s">
        <v>177</v>
      </c>
      <c r="D254" s="47">
        <v>4</v>
      </c>
      <c r="E254" s="48">
        <v>0.223</v>
      </c>
      <c r="F254" s="49" t="s">
        <v>121</v>
      </c>
      <c r="G254" s="47">
        <v>13.1</v>
      </c>
      <c r="H254" s="100">
        <v>1.4198552557019397</v>
      </c>
      <c r="I254" s="48">
        <v>1.1376314991764542</v>
      </c>
      <c r="J254" s="48">
        <v>0.17483799467871619</v>
      </c>
      <c r="K254" s="101">
        <v>-0.24933125627829278</v>
      </c>
      <c r="L254" s="50">
        <f t="shared" si="120"/>
        <v>273.70042980095604</v>
      </c>
      <c r="M254" s="50">
        <f t="shared" si="121"/>
        <v>766.55600733792926</v>
      </c>
      <c r="N254" s="50">
        <f t="shared" si="122"/>
        <v>313.65136621271631</v>
      </c>
      <c r="O254" s="51">
        <f t="shared" si="123"/>
        <v>-1041.0895747058257</v>
      </c>
      <c r="P254" s="51"/>
      <c r="Q254" s="51"/>
      <c r="R254" s="51"/>
      <c r="S254" s="51"/>
      <c r="T254" s="51"/>
      <c r="U254" s="140">
        <f t="shared" si="124"/>
        <v>1</v>
      </c>
      <c r="V254" s="108">
        <f t="shared" si="124"/>
        <v>1</v>
      </c>
      <c r="W254" s="108">
        <f t="shared" si="124"/>
        <v>1</v>
      </c>
      <c r="X254" s="108">
        <f t="shared" si="124"/>
        <v>0</v>
      </c>
    </row>
    <row r="255" spans="2:24" ht="15.75" hidden="1" outlineLevel="1" thickBot="1" x14ac:dyDescent="0.3">
      <c r="B255" s="35"/>
      <c r="C255" s="36" t="s">
        <v>109</v>
      </c>
      <c r="D255" s="36">
        <v>5</v>
      </c>
      <c r="E255" s="37">
        <v>0.215</v>
      </c>
      <c r="F255" s="38" t="s">
        <v>121</v>
      </c>
      <c r="G255" s="36">
        <v>13</v>
      </c>
      <c r="H255" s="98">
        <v>1.4198552557019397</v>
      </c>
      <c r="I255" s="37">
        <v>1.1376314991764542</v>
      </c>
      <c r="J255" s="37">
        <v>0.20270559674427258</v>
      </c>
      <c r="K255" s="99">
        <v>-0.2340693722296262</v>
      </c>
      <c r="L255" s="39">
        <f t="shared" si="120"/>
        <v>273.70042980095604</v>
      </c>
      <c r="M255" s="39">
        <f t="shared" si="121"/>
        <v>766.55600733792926</v>
      </c>
      <c r="N255" s="39">
        <f t="shared" si="122"/>
        <v>360.09819980449356</v>
      </c>
      <c r="O255" s="40">
        <f t="shared" si="123"/>
        <v>-971.70064803349305</v>
      </c>
      <c r="P255" s="40"/>
      <c r="Q255" s="40"/>
      <c r="R255" s="40"/>
      <c r="S255" s="40"/>
      <c r="T255" s="40"/>
      <c r="U255" s="141">
        <f t="shared" si="124"/>
        <v>1</v>
      </c>
      <c r="V255" s="107">
        <f t="shared" si="124"/>
        <v>1</v>
      </c>
      <c r="W255" s="107">
        <f t="shared" si="124"/>
        <v>1</v>
      </c>
      <c r="X255" s="107">
        <f t="shared" si="124"/>
        <v>0</v>
      </c>
    </row>
    <row r="256" spans="2:24" ht="15.75" hidden="1" outlineLevel="1" thickBot="1" x14ac:dyDescent="0.3">
      <c r="B256" s="46"/>
      <c r="C256" s="47" t="s">
        <v>178</v>
      </c>
      <c r="D256" s="47">
        <v>6</v>
      </c>
      <c r="E256" s="48">
        <v>0.23100000000000001</v>
      </c>
      <c r="F256" s="49" t="s">
        <v>121</v>
      </c>
      <c r="G256" s="47">
        <v>12.8</v>
      </c>
      <c r="H256" s="100">
        <v>1.4198552557019397</v>
      </c>
      <c r="I256" s="48">
        <v>1.1376314991764542</v>
      </c>
      <c r="J256" s="48">
        <v>0.17483799467871619</v>
      </c>
      <c r="K256" s="101">
        <v>-0.24053194587530224</v>
      </c>
      <c r="L256" s="50">
        <f t="shared" si="120"/>
        <v>273.70042980095604</v>
      </c>
      <c r="M256" s="50">
        <f t="shared" si="121"/>
        <v>766.55600733792926</v>
      </c>
      <c r="N256" s="50">
        <f t="shared" si="122"/>
        <v>313.65136621271631</v>
      </c>
      <c r="O256" s="51">
        <f t="shared" si="123"/>
        <v>-1000.9780233811616</v>
      </c>
      <c r="P256" s="51"/>
      <c r="Q256" s="51"/>
      <c r="R256" s="51"/>
      <c r="S256" s="51"/>
      <c r="T256" s="51"/>
      <c r="U256" s="140">
        <f t="shared" si="124"/>
        <v>1</v>
      </c>
      <c r="V256" s="108">
        <f t="shared" si="124"/>
        <v>1</v>
      </c>
      <c r="W256" s="108">
        <f t="shared" si="124"/>
        <v>1</v>
      </c>
      <c r="X256" s="108">
        <f t="shared" si="124"/>
        <v>0</v>
      </c>
    </row>
    <row r="257" spans="2:24" ht="15.75" hidden="1" outlineLevel="1" thickBot="1" x14ac:dyDescent="0.3">
      <c r="B257" s="35"/>
      <c r="C257" s="36" t="s">
        <v>110</v>
      </c>
      <c r="D257" s="36">
        <v>7</v>
      </c>
      <c r="E257" s="37">
        <v>0.217</v>
      </c>
      <c r="F257" s="38" t="s">
        <v>121</v>
      </c>
      <c r="G257" s="36">
        <v>12.7</v>
      </c>
      <c r="H257" s="98">
        <v>1.4198552557019397</v>
      </c>
      <c r="I257" s="37">
        <v>1.1376314991764542</v>
      </c>
      <c r="J257" s="37">
        <v>0.17483799467871619</v>
      </c>
      <c r="K257" s="99">
        <v>-0.31142283825890438</v>
      </c>
      <c r="L257" s="39">
        <f t="shared" si="120"/>
        <v>273.70042980095604</v>
      </c>
      <c r="M257" s="39">
        <f t="shared" si="121"/>
        <v>766.55600733792926</v>
      </c>
      <c r="N257" s="39">
        <f t="shared" si="122"/>
        <v>313.65136621271631</v>
      </c>
      <c r="O257" s="40">
        <f t="shared" si="123"/>
        <v>-1332.7397854500141</v>
      </c>
      <c r="P257" s="40"/>
      <c r="Q257" s="40"/>
      <c r="R257" s="40"/>
      <c r="S257" s="40"/>
      <c r="T257" s="40"/>
      <c r="U257" s="141">
        <f t="shared" si="124"/>
        <v>1</v>
      </c>
      <c r="V257" s="107">
        <f t="shared" si="124"/>
        <v>1</v>
      </c>
      <c r="W257" s="107">
        <f t="shared" si="124"/>
        <v>1</v>
      </c>
      <c r="X257" s="107">
        <f t="shared" si="124"/>
        <v>0</v>
      </c>
    </row>
    <row r="258" spans="2:24" ht="15.75" hidden="1" outlineLevel="1" thickBot="1" x14ac:dyDescent="0.3">
      <c r="B258" s="52"/>
      <c r="C258" s="53" t="s">
        <v>111</v>
      </c>
      <c r="D258" s="53">
        <v>8</v>
      </c>
      <c r="E258" s="54">
        <v>0.23200000000000001</v>
      </c>
      <c r="F258" s="55" t="s">
        <v>121</v>
      </c>
      <c r="G258" s="53">
        <v>12.3</v>
      </c>
      <c r="H258" s="102">
        <v>1.4198552557019397</v>
      </c>
      <c r="I258" s="54">
        <v>1.0400223761784648</v>
      </c>
      <c r="J258" s="54">
        <v>0.32062317909804006</v>
      </c>
      <c r="K258" s="103">
        <v>1.2355167593863348E-2</v>
      </c>
      <c r="L258" s="56">
        <f t="shared" si="120"/>
        <v>273.70042980095604</v>
      </c>
      <c r="M258" s="56">
        <f t="shared" si="121"/>
        <v>717.74441059133824</v>
      </c>
      <c r="N258" s="56">
        <f t="shared" si="122"/>
        <v>547.49412507994566</v>
      </c>
      <c r="O258" s="57">
        <f t="shared" si="123"/>
        <v>47.182243411734817</v>
      </c>
      <c r="P258" s="57"/>
      <c r="Q258" s="57"/>
      <c r="R258" s="57"/>
      <c r="S258" s="57"/>
      <c r="T258" s="57"/>
      <c r="U258" s="142">
        <f t="shared" si="124"/>
        <v>1</v>
      </c>
      <c r="V258" s="109">
        <f t="shared" si="124"/>
        <v>1</v>
      </c>
      <c r="W258" s="109">
        <f t="shared" si="124"/>
        <v>1</v>
      </c>
      <c r="X258" s="109">
        <f t="shared" si="124"/>
        <v>1</v>
      </c>
    </row>
    <row r="259" spans="2:24" ht="15.75" collapsed="1" thickBot="1" x14ac:dyDescent="0.3">
      <c r="B259" s="58" t="s">
        <v>214</v>
      </c>
      <c r="C259" s="59">
        <v>8</v>
      </c>
      <c r="D259" s="67">
        <v>42170</v>
      </c>
      <c r="E259" s="67">
        <v>42530</v>
      </c>
      <c r="F259" s="60" t="s">
        <v>121</v>
      </c>
      <c r="G259" s="71">
        <f>AVERAGE(G251:G258)</f>
        <v>13.4</v>
      </c>
      <c r="H259" s="104">
        <f ca="1">((L259/AmountInvested)+1)^(1/Frac10day)-1</f>
        <v>1.4198552557019397</v>
      </c>
      <c r="I259" s="66">
        <f ca="1">((M259/AmountInvested)+1)^(1/Frac25day)-1</f>
        <v>1.1376314991764542</v>
      </c>
      <c r="J259" s="66">
        <f ca="1">((N259/AmountInvested)+1)^(1/Frac50day)-1</f>
        <v>0.17483799467871619</v>
      </c>
      <c r="K259" s="105">
        <f ca="1">((O259/AmountInvested)+1)^(1/Frac99day)-1</f>
        <v>-0.24734441377850191</v>
      </c>
      <c r="L259" s="61">
        <f ca="1">AVERAGE(OFFSET(L251,,,IncludeRanks))</f>
        <v>273.70042980095604</v>
      </c>
      <c r="M259" s="61">
        <f ca="1">AVERAGE(OFFSET(M251,,,IncludeRanks))</f>
        <v>766.55600733792926</v>
      </c>
      <c r="N259" s="61">
        <f ca="1">AVERAGE(OFFSET(N251,,,IncludeRanks))</f>
        <v>313.65136621271631</v>
      </c>
      <c r="O259" s="62">
        <f ca="1">AVERAGE(OFFSET(O251,,,IncludeRanks))</f>
        <v>-1032.0073377784101</v>
      </c>
      <c r="P259" s="62">
        <v>274</v>
      </c>
      <c r="Q259" s="62">
        <v>767</v>
      </c>
      <c r="R259" s="62">
        <v>314</v>
      </c>
      <c r="S259" s="62">
        <v>-584</v>
      </c>
      <c r="T259" s="62"/>
      <c r="U259" s="143">
        <f ca="1">SUM(OFFSET(U251,,,IncludeRanks))/IncludeRanks</f>
        <v>1</v>
      </c>
      <c r="V259" s="143">
        <f ca="1">SUM(OFFSET(V251,,,IncludeRanks))/IncludeRanks</f>
        <v>1</v>
      </c>
      <c r="W259" s="143">
        <f ca="1">SUM(OFFSET(W251,,,IncludeRanks))/IncludeRanks</f>
        <v>1</v>
      </c>
      <c r="X259" s="143">
        <f ca="1">SUM(OFFSET(X251,,,IncludeRanks))/IncludeRanks</f>
        <v>0</v>
      </c>
    </row>
    <row r="260" spans="2:24" ht="15.75" hidden="1" outlineLevel="1" thickBot="1" x14ac:dyDescent="0.3">
      <c r="B260" s="41"/>
      <c r="C260" s="42" t="s">
        <v>197</v>
      </c>
      <c r="D260" s="42" t="s">
        <v>198</v>
      </c>
      <c r="E260" s="43" t="s">
        <v>199</v>
      </c>
      <c r="F260" s="44" t="s">
        <v>200</v>
      </c>
      <c r="G260" s="42" t="s">
        <v>0</v>
      </c>
      <c r="H260" s="114" t="s">
        <v>393</v>
      </c>
      <c r="I260" s="115" t="s">
        <v>203</v>
      </c>
      <c r="J260" s="115" t="s">
        <v>204</v>
      </c>
      <c r="K260" s="116" t="s">
        <v>382</v>
      </c>
      <c r="L260" s="78" t="s">
        <v>371</v>
      </c>
      <c r="M260" s="42" t="s">
        <v>195</v>
      </c>
      <c r="N260" s="42" t="s">
        <v>196</v>
      </c>
      <c r="O260" s="45" t="s">
        <v>383</v>
      </c>
      <c r="P260" s="45"/>
      <c r="Q260" s="45"/>
      <c r="R260" s="45"/>
      <c r="S260" s="45"/>
      <c r="T260" s="45"/>
      <c r="U260" s="144"/>
      <c r="V260" s="144"/>
      <c r="W260" s="144"/>
      <c r="X260" s="144"/>
    </row>
    <row r="261" spans="2:24" ht="15.75" hidden="1" outlineLevel="1" thickBot="1" x14ac:dyDescent="0.3">
      <c r="B261" s="35"/>
      <c r="C261" s="36" t="s">
        <v>136</v>
      </c>
      <c r="D261" s="36">
        <v>1</v>
      </c>
      <c r="E261" s="37">
        <v>24.625</v>
      </c>
      <c r="F261" s="38" t="s">
        <v>43</v>
      </c>
      <c r="G261" s="36">
        <v>118073.8</v>
      </c>
      <c r="H261" s="98">
        <v>-0.97097750732660537</v>
      </c>
      <c r="I261" s="37">
        <v>-0.99973777779725992</v>
      </c>
      <c r="J261" s="37">
        <v>-0.99462445037952807</v>
      </c>
      <c r="K261" s="99">
        <v>-0.99119156237845973</v>
      </c>
      <c r="L261" s="39">
        <f t="shared" ref="L261:L268" si="125">AmountInvested*(1+H261)^(Frac10day)-AmountInvested</f>
        <v>-1025.1333385671987</v>
      </c>
      <c r="M261" s="39">
        <f t="shared" ref="M261:M268" si="126">AmountInvested*(1+I261)^(Frac25day)-AmountInvested</f>
        <v>-5514.4563577857052</v>
      </c>
      <c r="N261" s="39">
        <f t="shared" ref="N261:N268" si="127">AmountInvested*(1+J261)^(Frac50day)-AmountInvested</f>
        <v>-6327.1962961392437</v>
      </c>
      <c r="O261" s="40">
        <f t="shared" ref="O261:O268" si="128">AmountInvested*(1+K261)^(Frac99day)-AmountInvested</f>
        <v>-8369.9112936131569</v>
      </c>
      <c r="P261" s="40"/>
      <c r="Q261" s="40"/>
      <c r="R261" s="40"/>
      <c r="S261" s="40"/>
      <c r="T261" s="40"/>
      <c r="U261" s="139">
        <f t="shared" ref="U261:X268" si="129">IF(L261&gt;0, 1, 0)</f>
        <v>0</v>
      </c>
      <c r="V261" s="107">
        <f t="shared" si="129"/>
        <v>0</v>
      </c>
      <c r="W261" s="107">
        <f t="shared" si="129"/>
        <v>0</v>
      </c>
      <c r="X261" s="107">
        <f t="shared" si="129"/>
        <v>0</v>
      </c>
    </row>
    <row r="262" spans="2:24" ht="15.75" hidden="1" outlineLevel="1" thickBot="1" x14ac:dyDescent="0.3">
      <c r="B262" s="46"/>
      <c r="C262" s="47" t="s">
        <v>137</v>
      </c>
      <c r="D262" s="47">
        <v>2</v>
      </c>
      <c r="E262" s="48">
        <v>14.967000000000001</v>
      </c>
      <c r="F262" s="49" t="s">
        <v>43</v>
      </c>
      <c r="G262" s="47">
        <v>89028.800000000003</v>
      </c>
      <c r="H262" s="100">
        <v>2.641694255132272</v>
      </c>
      <c r="I262" s="48">
        <v>610.09461904299212</v>
      </c>
      <c r="J262" s="48">
        <v>24.441656598756143</v>
      </c>
      <c r="K262" s="101">
        <v>2.4049109467820675</v>
      </c>
      <c r="L262" s="50">
        <f t="shared" si="125"/>
        <v>402.81654455707394</v>
      </c>
      <c r="M262" s="50">
        <f t="shared" si="126"/>
        <v>8658.2821334508953</v>
      </c>
      <c r="N262" s="50">
        <f t="shared" si="127"/>
        <v>8595.00070060902</v>
      </c>
      <c r="O262" s="51">
        <f t="shared" si="128"/>
        <v>5994.6180557708558</v>
      </c>
      <c r="P262" s="51"/>
      <c r="Q262" s="51"/>
      <c r="R262" s="51"/>
      <c r="S262" s="51"/>
      <c r="T262" s="51"/>
      <c r="U262" s="140">
        <f t="shared" si="129"/>
        <v>1</v>
      </c>
      <c r="V262" s="108">
        <f t="shared" si="129"/>
        <v>1</v>
      </c>
      <c r="W262" s="108">
        <f t="shared" si="129"/>
        <v>1</v>
      </c>
      <c r="X262" s="108">
        <f t="shared" si="129"/>
        <v>1</v>
      </c>
    </row>
    <row r="263" spans="2:24" ht="15.75" hidden="1" outlineLevel="1" thickBot="1" x14ac:dyDescent="0.3">
      <c r="B263" s="35"/>
      <c r="C263" s="36" t="s">
        <v>138</v>
      </c>
      <c r="D263" s="36">
        <v>3</v>
      </c>
      <c r="E263" s="37">
        <v>18.488</v>
      </c>
      <c r="F263" s="38" t="s">
        <v>43</v>
      </c>
      <c r="G263" s="36">
        <v>55760.2</v>
      </c>
      <c r="H263" s="98">
        <v>-0.85771342269133777</v>
      </c>
      <c r="I263" s="37">
        <v>1.6879153574127943</v>
      </c>
      <c r="J263" s="37">
        <v>4.4083717553389263</v>
      </c>
      <c r="K263" s="99">
        <v>5.4226052225160899</v>
      </c>
      <c r="L263" s="39">
        <f t="shared" si="125"/>
        <v>-578.40452430237929</v>
      </c>
      <c r="M263" s="39">
        <f t="shared" si="126"/>
        <v>1009.0219539506925</v>
      </c>
      <c r="N263" s="39">
        <f t="shared" si="127"/>
        <v>3819.8846904660058</v>
      </c>
      <c r="O263" s="40">
        <f t="shared" si="128"/>
        <v>10399.64629911253</v>
      </c>
      <c r="P263" s="40"/>
      <c r="Q263" s="40"/>
      <c r="R263" s="40"/>
      <c r="S263" s="40"/>
      <c r="T263" s="40"/>
      <c r="U263" s="141">
        <f t="shared" si="129"/>
        <v>0</v>
      </c>
      <c r="V263" s="107">
        <f t="shared" si="129"/>
        <v>1</v>
      </c>
      <c r="W263" s="107">
        <f t="shared" si="129"/>
        <v>1</v>
      </c>
      <c r="X263" s="107">
        <f t="shared" si="129"/>
        <v>1</v>
      </c>
    </row>
    <row r="264" spans="2:24" ht="15.75" hidden="1" outlineLevel="1" thickBot="1" x14ac:dyDescent="0.3">
      <c r="B264" s="46"/>
      <c r="C264" s="47" t="s">
        <v>139</v>
      </c>
      <c r="D264" s="47">
        <v>4</v>
      </c>
      <c r="E264" s="48">
        <v>16.321999999999999</v>
      </c>
      <c r="F264" s="49" t="s">
        <v>121</v>
      </c>
      <c r="G264" s="47">
        <v>47213.9</v>
      </c>
      <c r="H264" s="100">
        <v>2.7589914137156519</v>
      </c>
      <c r="I264" s="48">
        <v>67.208868981398112</v>
      </c>
      <c r="J264" s="48">
        <v>4.4756813394227493</v>
      </c>
      <c r="K264" s="101">
        <v>0.94303160145117171</v>
      </c>
      <c r="L264" s="50">
        <f t="shared" si="125"/>
        <v>412.89823554716168</v>
      </c>
      <c r="M264" s="50">
        <f t="shared" si="126"/>
        <v>5076.1372481711714</v>
      </c>
      <c r="N264" s="50">
        <f t="shared" si="127"/>
        <v>3852.6857354545136</v>
      </c>
      <c r="O264" s="51">
        <f t="shared" si="128"/>
        <v>2899.8288378174911</v>
      </c>
      <c r="P264" s="51"/>
      <c r="Q264" s="51"/>
      <c r="R264" s="51"/>
      <c r="S264" s="51"/>
      <c r="T264" s="51"/>
      <c r="U264" s="140">
        <f t="shared" si="129"/>
        <v>1</v>
      </c>
      <c r="V264" s="108">
        <f t="shared" si="129"/>
        <v>1</v>
      </c>
      <c r="W264" s="108">
        <f t="shared" si="129"/>
        <v>1</v>
      </c>
      <c r="X264" s="108">
        <f t="shared" si="129"/>
        <v>1</v>
      </c>
    </row>
    <row r="265" spans="2:24" ht="15.75" hidden="1" outlineLevel="1" thickBot="1" x14ac:dyDescent="0.3">
      <c r="B265" s="35"/>
      <c r="C265" s="36" t="s">
        <v>140</v>
      </c>
      <c r="D265" s="36">
        <v>5</v>
      </c>
      <c r="E265" s="37">
        <v>7.68</v>
      </c>
      <c r="F265" s="38" t="s">
        <v>43</v>
      </c>
      <c r="G265" s="36">
        <v>47222</v>
      </c>
      <c r="H265" s="98">
        <v>-0.99842294431524092</v>
      </c>
      <c r="I265" s="37">
        <v>-0.99764596507785164</v>
      </c>
      <c r="J265" s="37">
        <v>-0.98928372749797355</v>
      </c>
      <c r="K265" s="99">
        <v>-0.96135662465169258</v>
      </c>
      <c r="L265" s="39">
        <f t="shared" si="125"/>
        <v>-1789.3288333687033</v>
      </c>
      <c r="M265" s="39">
        <f t="shared" si="126"/>
        <v>-4447.5863930021187</v>
      </c>
      <c r="N265" s="39">
        <f t="shared" si="127"/>
        <v>-5807.9635343620457</v>
      </c>
      <c r="O265" s="40">
        <f t="shared" si="128"/>
        <v>-7126.7145711667663</v>
      </c>
      <c r="P265" s="40"/>
      <c r="Q265" s="40"/>
      <c r="R265" s="40"/>
      <c r="S265" s="40"/>
      <c r="T265" s="40"/>
      <c r="U265" s="141">
        <f t="shared" si="129"/>
        <v>0</v>
      </c>
      <c r="V265" s="107">
        <f t="shared" si="129"/>
        <v>0</v>
      </c>
      <c r="W265" s="107">
        <f t="shared" si="129"/>
        <v>0</v>
      </c>
      <c r="X265" s="107">
        <f t="shared" si="129"/>
        <v>0</v>
      </c>
    </row>
    <row r="266" spans="2:24" ht="15.75" hidden="1" outlineLevel="1" thickBot="1" x14ac:dyDescent="0.3">
      <c r="B266" s="46"/>
      <c r="C266" s="47" t="s">
        <v>141</v>
      </c>
      <c r="D266" s="47">
        <v>6</v>
      </c>
      <c r="E266" s="48">
        <v>28.550999999999998</v>
      </c>
      <c r="F266" s="49" t="s">
        <v>121</v>
      </c>
      <c r="G266" s="47">
        <v>47200.1</v>
      </c>
      <c r="H266" s="100">
        <v>-0.99988434385841163</v>
      </c>
      <c r="I266" s="48">
        <v>4.1325626273224509</v>
      </c>
      <c r="J266" s="48">
        <v>2.3406155378861229</v>
      </c>
      <c r="K266" s="101">
        <v>-0.53373929340204529</v>
      </c>
      <c r="L266" s="50">
        <f t="shared" si="125"/>
        <v>-2419.3240469618004</v>
      </c>
      <c r="M266" s="50">
        <f t="shared" si="126"/>
        <v>1723.5806390571088</v>
      </c>
      <c r="N266" s="50">
        <f t="shared" si="127"/>
        <v>2600.8568699315365</v>
      </c>
      <c r="O266" s="51">
        <f t="shared" si="128"/>
        <v>-2535.9527489716438</v>
      </c>
      <c r="P266" s="51"/>
      <c r="Q266" s="51"/>
      <c r="R266" s="51"/>
      <c r="S266" s="51"/>
      <c r="T266" s="51"/>
      <c r="U266" s="140">
        <f t="shared" si="129"/>
        <v>0</v>
      </c>
      <c r="V266" s="108">
        <f t="shared" si="129"/>
        <v>1</v>
      </c>
      <c r="W266" s="108">
        <f t="shared" si="129"/>
        <v>1</v>
      </c>
      <c r="X266" s="108">
        <f t="shared" si="129"/>
        <v>0</v>
      </c>
    </row>
    <row r="267" spans="2:24" ht="15.75" hidden="1" outlineLevel="1" thickBot="1" x14ac:dyDescent="0.3">
      <c r="B267" s="35"/>
      <c r="C267" s="36" t="s">
        <v>142</v>
      </c>
      <c r="D267" s="36">
        <v>7</v>
      </c>
      <c r="E267" s="37">
        <v>24.388000000000002</v>
      </c>
      <c r="F267" s="38" t="s">
        <v>43</v>
      </c>
      <c r="G267" s="36">
        <v>44375.199999999997</v>
      </c>
      <c r="H267" s="98">
        <v>-0.48153126353604758</v>
      </c>
      <c r="I267" s="37">
        <v>3.2020709971890238</v>
      </c>
      <c r="J267" s="37">
        <v>4.5425548417543906</v>
      </c>
      <c r="K267" s="99">
        <v>0.11984398744302482</v>
      </c>
      <c r="L267" s="39">
        <f t="shared" si="125"/>
        <v>-198.7111174528909</v>
      </c>
      <c r="M267" s="39">
        <f t="shared" si="126"/>
        <v>1497.7932718716384</v>
      </c>
      <c r="N267" s="39">
        <f t="shared" si="127"/>
        <v>3884.9530785537427</v>
      </c>
      <c r="O267" s="40">
        <f t="shared" si="128"/>
        <v>443.44339124038197</v>
      </c>
      <c r="P267" s="40"/>
      <c r="Q267" s="40"/>
      <c r="R267" s="40"/>
      <c r="S267" s="40"/>
      <c r="T267" s="40"/>
      <c r="U267" s="141">
        <f t="shared" si="129"/>
        <v>0</v>
      </c>
      <c r="V267" s="107">
        <f t="shared" si="129"/>
        <v>1</v>
      </c>
      <c r="W267" s="107">
        <f t="shared" si="129"/>
        <v>1</v>
      </c>
      <c r="X267" s="107">
        <f t="shared" si="129"/>
        <v>1</v>
      </c>
    </row>
    <row r="268" spans="2:24" ht="15.75" hidden="1" outlineLevel="1" thickBot="1" x14ac:dyDescent="0.3">
      <c r="B268" s="52"/>
      <c r="C268" s="53" t="s">
        <v>143</v>
      </c>
      <c r="D268" s="53">
        <v>8</v>
      </c>
      <c r="E268" s="54">
        <v>19.824000000000002</v>
      </c>
      <c r="F268" s="55" t="s">
        <v>43</v>
      </c>
      <c r="G268" s="53">
        <v>42651.6</v>
      </c>
      <c r="H268" s="102">
        <v>-0.48153126353604758</v>
      </c>
      <c r="I268" s="54">
        <v>2.0013389185496178</v>
      </c>
      <c r="J268" s="54">
        <v>3.3598806691672971</v>
      </c>
      <c r="K268" s="103">
        <v>-0.24367237353122739</v>
      </c>
      <c r="L268" s="56">
        <f t="shared" si="125"/>
        <v>-198.7111174528909</v>
      </c>
      <c r="M268" s="56">
        <f t="shared" si="126"/>
        <v>1127.70564199615</v>
      </c>
      <c r="N268" s="56">
        <f t="shared" si="127"/>
        <v>3260.6852062728685</v>
      </c>
      <c r="O268" s="57">
        <f t="shared" si="128"/>
        <v>-1015.2605741276075</v>
      </c>
      <c r="P268" s="57"/>
      <c r="Q268" s="57"/>
      <c r="R268" s="57"/>
      <c r="S268" s="57"/>
      <c r="T268" s="57"/>
      <c r="U268" s="142">
        <f t="shared" si="129"/>
        <v>0</v>
      </c>
      <c r="V268" s="109">
        <f t="shared" si="129"/>
        <v>1</v>
      </c>
      <c r="W268" s="109">
        <f t="shared" si="129"/>
        <v>1</v>
      </c>
      <c r="X268" s="109">
        <f t="shared" si="129"/>
        <v>0</v>
      </c>
    </row>
    <row r="269" spans="2:24" ht="17.25" hidden="1" customHeight="1" collapsed="1" thickBot="1" x14ac:dyDescent="0.3">
      <c r="B269" s="58" t="s">
        <v>220</v>
      </c>
      <c r="C269" s="59">
        <v>6</v>
      </c>
      <c r="D269" s="67">
        <v>42173</v>
      </c>
      <c r="E269" s="67">
        <v>42535</v>
      </c>
      <c r="F269" s="60" t="s">
        <v>43</v>
      </c>
      <c r="G269" s="71">
        <f>AVERAGE(G261:G268)</f>
        <v>61440.7</v>
      </c>
      <c r="H269" s="104">
        <f ca="1">((L269/AmountInvested)+1)^(1/Frac10day)-1</f>
        <v>-0.97097750732660548</v>
      </c>
      <c r="I269" s="66">
        <f ca="1">((M269/AmountInvested)+1)^(1/Frac25day)-1</f>
        <v>-0.99973777779725992</v>
      </c>
      <c r="J269" s="66">
        <f ca="1">((N269/AmountInvested)+1)^(1/Frac50day)-1</f>
        <v>-0.99462445037952807</v>
      </c>
      <c r="K269" s="105">
        <f ca="1">((O269/AmountInvested)+1)^(1/Frac99day)-1</f>
        <v>-0.99119156237845973</v>
      </c>
      <c r="L269" s="61">
        <f ca="1">AVERAGE(OFFSET(L261,,,IncludeRanks))</f>
        <v>-1025.1333385671987</v>
      </c>
      <c r="M269" s="61">
        <f ca="1">AVERAGE(OFFSET(M261,,,IncludeRanks))</f>
        <v>-5514.4563577857052</v>
      </c>
      <c r="N269" s="61">
        <f ca="1">AVERAGE(OFFSET(N261,,,IncludeRanks))</f>
        <v>-6327.1962961392437</v>
      </c>
      <c r="O269" s="62">
        <f ca="1">AVERAGE(OFFSET(O261,,,IncludeRanks))</f>
        <v>-8369.9112936131569</v>
      </c>
      <c r="P269" s="62">
        <v>349</v>
      </c>
      <c r="Q269" s="62">
        <v>-2749</v>
      </c>
      <c r="R269" s="62">
        <v>2079</v>
      </c>
      <c r="S269" s="62">
        <v>-4433</v>
      </c>
      <c r="T269" s="94"/>
      <c r="U269" s="143">
        <f ca="1">SUM(OFFSET(U261,,,IncludeRanks))/IncludeRanks</f>
        <v>0</v>
      </c>
      <c r="V269" s="143">
        <f ca="1">SUM(OFFSET(V261,,,IncludeRanks))/IncludeRanks</f>
        <v>0</v>
      </c>
      <c r="W269" s="143">
        <f ca="1">SUM(OFFSET(W261,,,IncludeRanks))/IncludeRanks</f>
        <v>0</v>
      </c>
      <c r="X269" s="143">
        <f ca="1">SUM(OFFSET(X261,,,IncludeRanks))/IncludeRanks</f>
        <v>0</v>
      </c>
    </row>
    <row r="270" spans="2:24" ht="15.75" hidden="1" outlineLevel="1" thickBot="1" x14ac:dyDescent="0.3">
      <c r="B270" s="41"/>
      <c r="C270" s="42" t="s">
        <v>197</v>
      </c>
      <c r="D270" s="42" t="s">
        <v>198</v>
      </c>
      <c r="E270" s="43" t="s">
        <v>199</v>
      </c>
      <c r="F270" s="44" t="s">
        <v>200</v>
      </c>
      <c r="G270" s="42" t="s">
        <v>0</v>
      </c>
      <c r="H270" s="114" t="s">
        <v>393</v>
      </c>
      <c r="I270" s="115" t="s">
        <v>203</v>
      </c>
      <c r="J270" s="115" t="s">
        <v>204</v>
      </c>
      <c r="K270" s="116" t="s">
        <v>382</v>
      </c>
      <c r="L270" s="78" t="s">
        <v>371</v>
      </c>
      <c r="M270" s="42" t="s">
        <v>195</v>
      </c>
      <c r="N270" s="42" t="s">
        <v>196</v>
      </c>
      <c r="O270" s="45" t="s">
        <v>383</v>
      </c>
      <c r="P270" s="45"/>
      <c r="Q270" s="45"/>
      <c r="R270" s="45"/>
      <c r="S270" s="45"/>
      <c r="T270" s="45"/>
      <c r="U270" s="144"/>
      <c r="V270" s="144"/>
      <c r="W270" s="144"/>
      <c r="X270" s="144"/>
    </row>
    <row r="271" spans="2:24" ht="15.75" hidden="1" outlineLevel="1" thickBot="1" x14ac:dyDescent="0.3">
      <c r="B271" s="35"/>
      <c r="C271" s="36" t="s">
        <v>336</v>
      </c>
      <c r="D271" s="36"/>
      <c r="E271" s="37">
        <v>1.0529999999999999</v>
      </c>
      <c r="F271" s="38" t="s">
        <v>43</v>
      </c>
      <c r="G271" s="36">
        <v>710.6</v>
      </c>
      <c r="H271" s="98">
        <v>1.8819235363326317</v>
      </c>
      <c r="I271" s="37">
        <v>-0.13776637516810375</v>
      </c>
      <c r="J271" s="37">
        <v>-0.22516123816875822</v>
      </c>
      <c r="K271" s="99">
        <v>-0.18664968287342121</v>
      </c>
      <c r="L271" s="39">
        <f t="shared" ref="L271:L278" si="130">AmountInvested*(1+H271)^(Frac10day)-AmountInvested</f>
        <v>328.70450337104012</v>
      </c>
      <c r="M271" s="39">
        <f t="shared" ref="M271:M278" si="131">AmountInvested*(1+I271)^(Frac25day)-AmountInvested</f>
        <v>-143.07810922716999</v>
      </c>
      <c r="N271" s="39">
        <f t="shared" ref="N271:N278" si="132">AmountInvested*(1+J271)^(Frac50day)-AmountInvested</f>
        <v>-477.18150968140435</v>
      </c>
      <c r="O271" s="40">
        <f t="shared" ref="O271:O278" si="133">AmountInvested*(1+K271)^(Frac99day)-AmountInvested</f>
        <v>-761.39436794314861</v>
      </c>
      <c r="P271" s="40"/>
      <c r="Q271" s="40"/>
      <c r="R271" s="40"/>
      <c r="S271" s="40"/>
      <c r="T271" s="40"/>
      <c r="U271" s="139">
        <f t="shared" ref="U271:X278" si="134">IF(L271&gt;0, 1, 0)</f>
        <v>1</v>
      </c>
      <c r="V271" s="107">
        <f t="shared" si="134"/>
        <v>0</v>
      </c>
      <c r="W271" s="107">
        <f t="shared" si="134"/>
        <v>0</v>
      </c>
      <c r="X271" s="107">
        <f t="shared" si="134"/>
        <v>0</v>
      </c>
    </row>
    <row r="272" spans="2:24" ht="15.75" hidden="1" outlineLevel="1" thickBot="1" x14ac:dyDescent="0.3">
      <c r="B272" s="46"/>
      <c r="C272" s="47" t="s">
        <v>337</v>
      </c>
      <c r="D272" s="47"/>
      <c r="E272" s="48">
        <v>1.17</v>
      </c>
      <c r="F272" s="49" t="s">
        <v>43</v>
      </c>
      <c r="G272" s="47">
        <v>703.3</v>
      </c>
      <c r="H272" s="100">
        <v>1.8819235363326317</v>
      </c>
      <c r="I272" s="48">
        <v>-0.13776637516810375</v>
      </c>
      <c r="J272" s="48">
        <v>-0.22516123816875822</v>
      </c>
      <c r="K272" s="101">
        <v>-0.18664968287342121</v>
      </c>
      <c r="L272" s="50">
        <f t="shared" si="130"/>
        <v>328.70450337104012</v>
      </c>
      <c r="M272" s="50">
        <f t="shared" si="131"/>
        <v>-143.07810922716999</v>
      </c>
      <c r="N272" s="50">
        <f t="shared" si="132"/>
        <v>-477.18150968140435</v>
      </c>
      <c r="O272" s="51">
        <f t="shared" si="133"/>
        <v>-761.39436794314861</v>
      </c>
      <c r="P272" s="51"/>
      <c r="Q272" s="51"/>
      <c r="R272" s="51"/>
      <c r="S272" s="51"/>
      <c r="T272" s="51"/>
      <c r="U272" s="140">
        <f t="shared" si="134"/>
        <v>1</v>
      </c>
      <c r="V272" s="108">
        <f t="shared" si="134"/>
        <v>0</v>
      </c>
      <c r="W272" s="108">
        <f t="shared" si="134"/>
        <v>0</v>
      </c>
      <c r="X272" s="108">
        <f t="shared" si="134"/>
        <v>0</v>
      </c>
    </row>
    <row r="273" spans="2:24" ht="15.75" hidden="1" outlineLevel="1" thickBot="1" x14ac:dyDescent="0.3">
      <c r="B273" s="35"/>
      <c r="C273" s="36" t="s">
        <v>8</v>
      </c>
      <c r="D273" s="36"/>
      <c r="E273" s="37">
        <v>0.99399999999999999</v>
      </c>
      <c r="F273" s="38" t="s">
        <v>121</v>
      </c>
      <c r="G273" s="36">
        <v>695.5</v>
      </c>
      <c r="H273" s="98">
        <v>-2.9509596710576513E-2</v>
      </c>
      <c r="I273" s="37">
        <v>1.1454332306849726</v>
      </c>
      <c r="J273" s="37">
        <v>0.24082348549606336</v>
      </c>
      <c r="K273" s="99">
        <v>3.4958222449671839E-2</v>
      </c>
      <c r="L273" s="39">
        <f t="shared" si="130"/>
        <v>-9.1483520857364056</v>
      </c>
      <c r="M273" s="39">
        <f t="shared" si="131"/>
        <v>770.37005484999281</v>
      </c>
      <c r="N273" s="39">
        <f t="shared" si="132"/>
        <v>422.24034887122616</v>
      </c>
      <c r="O273" s="40">
        <f t="shared" si="133"/>
        <v>132.58869593232157</v>
      </c>
      <c r="P273" s="40"/>
      <c r="Q273" s="40"/>
      <c r="R273" s="40"/>
      <c r="S273" s="40"/>
      <c r="T273" s="40"/>
      <c r="U273" s="141">
        <f t="shared" si="134"/>
        <v>0</v>
      </c>
      <c r="V273" s="107">
        <f t="shared" si="134"/>
        <v>1</v>
      </c>
      <c r="W273" s="107">
        <f t="shared" si="134"/>
        <v>1</v>
      </c>
      <c r="X273" s="107">
        <f t="shared" si="134"/>
        <v>1</v>
      </c>
    </row>
    <row r="274" spans="2:24" ht="15.75" hidden="1" outlineLevel="1" thickBot="1" x14ac:dyDescent="0.3">
      <c r="B274" s="46"/>
      <c r="C274" s="47" t="s">
        <v>338</v>
      </c>
      <c r="D274" s="47"/>
      <c r="E274" s="48">
        <v>1.0129999999999999</v>
      </c>
      <c r="F274" s="49" t="s">
        <v>43</v>
      </c>
      <c r="G274" s="47">
        <v>689.5</v>
      </c>
      <c r="H274" s="100">
        <v>1.8819235363326317</v>
      </c>
      <c r="I274" s="48">
        <v>-0.13776637516810375</v>
      </c>
      <c r="J274" s="48">
        <v>-0.22516123816875822</v>
      </c>
      <c r="K274" s="101">
        <v>-0.18664968287342121</v>
      </c>
      <c r="L274" s="50">
        <f t="shared" si="130"/>
        <v>328.70450337104012</v>
      </c>
      <c r="M274" s="50">
        <f t="shared" si="131"/>
        <v>-143.07810922716999</v>
      </c>
      <c r="N274" s="50">
        <f t="shared" si="132"/>
        <v>-477.18150968140435</v>
      </c>
      <c r="O274" s="51">
        <f t="shared" si="133"/>
        <v>-761.39436794314861</v>
      </c>
      <c r="P274" s="51"/>
      <c r="Q274" s="51"/>
      <c r="R274" s="51"/>
      <c r="S274" s="51"/>
      <c r="T274" s="51"/>
      <c r="U274" s="140">
        <f t="shared" si="134"/>
        <v>1</v>
      </c>
      <c r="V274" s="108">
        <f t="shared" si="134"/>
        <v>0</v>
      </c>
      <c r="W274" s="108">
        <f t="shared" si="134"/>
        <v>0</v>
      </c>
      <c r="X274" s="108">
        <f t="shared" si="134"/>
        <v>0</v>
      </c>
    </row>
    <row r="275" spans="2:24" ht="15.75" hidden="1" outlineLevel="1" thickBot="1" x14ac:dyDescent="0.3">
      <c r="B275" s="35"/>
      <c r="C275" s="36" t="s">
        <v>339</v>
      </c>
      <c r="D275" s="36"/>
      <c r="E275" s="37">
        <v>0.98399999999999999</v>
      </c>
      <c r="F275" s="38" t="s">
        <v>43</v>
      </c>
      <c r="G275" s="36">
        <v>592.9</v>
      </c>
      <c r="H275" s="98">
        <v>1.8819235363326317</v>
      </c>
      <c r="I275" s="37">
        <v>-0.13776637516810375</v>
      </c>
      <c r="J275" s="37">
        <v>-0.22516123816875822</v>
      </c>
      <c r="K275" s="99">
        <v>-0.18664968287342121</v>
      </c>
      <c r="L275" s="39">
        <f t="shared" si="130"/>
        <v>328.70450337104012</v>
      </c>
      <c r="M275" s="39">
        <f t="shared" si="131"/>
        <v>-143.07810922716999</v>
      </c>
      <c r="N275" s="39">
        <f t="shared" si="132"/>
        <v>-477.18150968140435</v>
      </c>
      <c r="O275" s="40">
        <f t="shared" si="133"/>
        <v>-761.39436794314861</v>
      </c>
      <c r="P275" s="40"/>
      <c r="Q275" s="40"/>
      <c r="R275" s="40"/>
      <c r="S275" s="40"/>
      <c r="T275" s="40"/>
      <c r="U275" s="141">
        <f t="shared" si="134"/>
        <v>1</v>
      </c>
      <c r="V275" s="107">
        <f t="shared" si="134"/>
        <v>0</v>
      </c>
      <c r="W275" s="107">
        <f t="shared" si="134"/>
        <v>0</v>
      </c>
      <c r="X275" s="107">
        <f t="shared" si="134"/>
        <v>0</v>
      </c>
    </row>
    <row r="276" spans="2:24" ht="15.75" hidden="1" outlineLevel="1" thickBot="1" x14ac:dyDescent="0.3">
      <c r="B276" s="46"/>
      <c r="C276" s="47" t="s">
        <v>340</v>
      </c>
      <c r="D276" s="47"/>
      <c r="E276" s="48">
        <v>1.081</v>
      </c>
      <c r="F276" s="49" t="s">
        <v>43</v>
      </c>
      <c r="G276" s="47">
        <v>583.4</v>
      </c>
      <c r="H276" s="100">
        <v>1.8819235363326317</v>
      </c>
      <c r="I276" s="48">
        <v>-0.13776637516810375</v>
      </c>
      <c r="J276" s="48">
        <v>-0.22516123816875822</v>
      </c>
      <c r="K276" s="101">
        <v>-0.18664968287342121</v>
      </c>
      <c r="L276" s="50">
        <f t="shared" si="130"/>
        <v>328.70450337104012</v>
      </c>
      <c r="M276" s="50">
        <f t="shared" si="131"/>
        <v>-143.07810922716999</v>
      </c>
      <c r="N276" s="50">
        <f t="shared" si="132"/>
        <v>-477.18150968140435</v>
      </c>
      <c r="O276" s="51">
        <f t="shared" si="133"/>
        <v>-761.39436794314861</v>
      </c>
      <c r="P276" s="51"/>
      <c r="Q276" s="51"/>
      <c r="R276" s="51"/>
      <c r="S276" s="51"/>
      <c r="T276" s="51"/>
      <c r="U276" s="140">
        <f t="shared" si="134"/>
        <v>1</v>
      </c>
      <c r="V276" s="108">
        <f t="shared" si="134"/>
        <v>0</v>
      </c>
      <c r="W276" s="108">
        <f t="shared" si="134"/>
        <v>0</v>
      </c>
      <c r="X276" s="108">
        <f t="shared" si="134"/>
        <v>0</v>
      </c>
    </row>
    <row r="277" spans="2:24" ht="15.75" hidden="1" outlineLevel="1" thickBot="1" x14ac:dyDescent="0.3">
      <c r="B277" s="35"/>
      <c r="C277" s="36" t="s">
        <v>246</v>
      </c>
      <c r="D277" s="36"/>
      <c r="E277" s="37">
        <v>0.81399999999999995</v>
      </c>
      <c r="F277" s="38" t="s">
        <v>43</v>
      </c>
      <c r="G277" s="36">
        <v>558.79999999999995</v>
      </c>
      <c r="H277" s="98">
        <v>1.8819235363326317</v>
      </c>
      <c r="I277" s="37">
        <v>-0.13776637516810375</v>
      </c>
      <c r="J277" s="37">
        <v>-0.22516123816875822</v>
      </c>
      <c r="K277" s="99">
        <v>-0.18664968287342121</v>
      </c>
      <c r="L277" s="39">
        <f t="shared" si="130"/>
        <v>328.70450337104012</v>
      </c>
      <c r="M277" s="39">
        <f t="shared" si="131"/>
        <v>-143.07810922716999</v>
      </c>
      <c r="N277" s="39">
        <f t="shared" si="132"/>
        <v>-477.18150968140435</v>
      </c>
      <c r="O277" s="40">
        <f t="shared" si="133"/>
        <v>-761.39436794314861</v>
      </c>
      <c r="P277" s="40"/>
      <c r="Q277" s="40"/>
      <c r="R277" s="40"/>
      <c r="S277" s="40"/>
      <c r="T277" s="40"/>
      <c r="U277" s="141">
        <f t="shared" si="134"/>
        <v>1</v>
      </c>
      <c r="V277" s="107">
        <f t="shared" si="134"/>
        <v>0</v>
      </c>
      <c r="W277" s="107">
        <f t="shared" si="134"/>
        <v>0</v>
      </c>
      <c r="X277" s="107">
        <f t="shared" si="134"/>
        <v>0</v>
      </c>
    </row>
    <row r="278" spans="2:24" ht="15.75" hidden="1" outlineLevel="1" thickBot="1" x14ac:dyDescent="0.3">
      <c r="B278" s="52"/>
      <c r="C278" s="53" t="s">
        <v>341</v>
      </c>
      <c r="D278" s="53"/>
      <c r="E278" s="54">
        <v>0.89</v>
      </c>
      <c r="F278" s="55" t="s">
        <v>43</v>
      </c>
      <c r="G278" s="53">
        <v>501.2</v>
      </c>
      <c r="H278" s="102">
        <v>1.8819235363326317</v>
      </c>
      <c r="I278" s="54">
        <v>-0.13776637516810375</v>
      </c>
      <c r="J278" s="54">
        <v>-0.22516123816875822</v>
      </c>
      <c r="K278" s="103">
        <v>-0.18664968287342121</v>
      </c>
      <c r="L278" s="56">
        <f t="shared" si="130"/>
        <v>328.70450337104012</v>
      </c>
      <c r="M278" s="56">
        <f t="shared" si="131"/>
        <v>-143.07810922716999</v>
      </c>
      <c r="N278" s="56">
        <f t="shared" si="132"/>
        <v>-477.18150968140435</v>
      </c>
      <c r="O278" s="57">
        <f t="shared" si="133"/>
        <v>-761.39436794314861</v>
      </c>
      <c r="P278" s="57"/>
      <c r="Q278" s="57"/>
      <c r="R278" s="57"/>
      <c r="S278" s="57"/>
      <c r="T278" s="57"/>
      <c r="U278" s="142">
        <f t="shared" si="134"/>
        <v>1</v>
      </c>
      <c r="V278" s="109">
        <f t="shared" si="134"/>
        <v>0</v>
      </c>
      <c r="W278" s="109">
        <f t="shared" si="134"/>
        <v>0</v>
      </c>
      <c r="X278" s="109">
        <f t="shared" si="134"/>
        <v>0</v>
      </c>
    </row>
    <row r="279" spans="2:24" ht="15.75" collapsed="1" thickBot="1" x14ac:dyDescent="0.3">
      <c r="B279" s="58" t="s">
        <v>335</v>
      </c>
      <c r="C279" s="59">
        <v>7</v>
      </c>
      <c r="D279" s="67">
        <v>42179</v>
      </c>
      <c r="E279" s="67">
        <v>42541</v>
      </c>
      <c r="F279" s="60" t="s">
        <v>43</v>
      </c>
      <c r="G279" s="71">
        <f>AVERAGE(G271:G278)</f>
        <v>629.4</v>
      </c>
      <c r="H279" s="104">
        <f ca="1">((L279/AmountInvested)+1)^(1/Frac10day)-1</f>
        <v>1.8819235363326281</v>
      </c>
      <c r="I279" s="66">
        <f ca="1">((M279/AmountInvested)+1)^(1/Frac25day)-1</f>
        <v>-0.13776637516810375</v>
      </c>
      <c r="J279" s="66">
        <f ca="1">((N279/AmountInvested)+1)^(1/Frac50day)-1</f>
        <v>-0.22516123816875822</v>
      </c>
      <c r="K279" s="105">
        <f ca="1">((O279/AmountInvested)+1)^(1/Frac99day)-1</f>
        <v>-0.18664968287342121</v>
      </c>
      <c r="L279" s="61">
        <f ca="1">AVERAGE(OFFSET(L271,,,IncludeRanks))</f>
        <v>328.70450337104012</v>
      </c>
      <c r="M279" s="61">
        <f ca="1">AVERAGE(OFFSET(M271,,,IncludeRanks))</f>
        <v>-143.07810922716999</v>
      </c>
      <c r="N279" s="61">
        <f ca="1">AVERAGE(OFFSET(N271,,,IncludeRanks))</f>
        <v>-477.18150968140435</v>
      </c>
      <c r="O279" s="62">
        <f ca="1">AVERAGE(OFFSET(O271,,,IncludeRanks))</f>
        <v>-761.39436794314861</v>
      </c>
      <c r="P279" s="62">
        <v>-420</v>
      </c>
      <c r="Q279" s="62">
        <v>143</v>
      </c>
      <c r="R279" s="62">
        <v>477</v>
      </c>
      <c r="S279" s="62">
        <v>756</v>
      </c>
      <c r="T279" s="62"/>
      <c r="U279" s="143">
        <f ca="1">SUM(OFFSET(U271,,,IncludeRanks))/IncludeRanks</f>
        <v>1</v>
      </c>
      <c r="V279" s="143">
        <f ca="1">SUM(OFFSET(V271,,,IncludeRanks))/IncludeRanks</f>
        <v>0</v>
      </c>
      <c r="W279" s="143">
        <f ca="1">SUM(OFFSET(W271,,,IncludeRanks))/IncludeRanks</f>
        <v>0</v>
      </c>
      <c r="X279" s="143">
        <f ca="1">SUM(OFFSET(X271,,,IncludeRanks))/IncludeRanks</f>
        <v>0</v>
      </c>
    </row>
    <row r="280" spans="2:24" ht="15.75" hidden="1" outlineLevel="1" thickBot="1" x14ac:dyDescent="0.3">
      <c r="B280" s="41"/>
      <c r="C280" s="42" t="s">
        <v>197</v>
      </c>
      <c r="D280" s="42" t="s">
        <v>198</v>
      </c>
      <c r="E280" s="43" t="s">
        <v>199</v>
      </c>
      <c r="F280" s="44" t="s">
        <v>200</v>
      </c>
      <c r="G280" s="42" t="s">
        <v>0</v>
      </c>
      <c r="H280" s="114" t="s">
        <v>393</v>
      </c>
      <c r="I280" s="115" t="s">
        <v>203</v>
      </c>
      <c r="J280" s="115" t="s">
        <v>204</v>
      </c>
      <c r="K280" s="116" t="s">
        <v>382</v>
      </c>
      <c r="L280" s="78" t="s">
        <v>371</v>
      </c>
      <c r="M280" s="42" t="s">
        <v>195</v>
      </c>
      <c r="N280" s="42" t="s">
        <v>196</v>
      </c>
      <c r="O280" s="45" t="s">
        <v>383</v>
      </c>
      <c r="P280" s="45"/>
      <c r="Q280" s="45"/>
      <c r="R280" s="45"/>
      <c r="S280" s="45"/>
      <c r="T280" s="45"/>
      <c r="U280" s="144"/>
      <c r="V280" s="144"/>
      <c r="W280" s="144"/>
      <c r="X280" s="144"/>
    </row>
    <row r="281" spans="2:24" ht="15.75" hidden="1" outlineLevel="1" thickBot="1" x14ac:dyDescent="0.3">
      <c r="B281" s="35"/>
      <c r="C281" s="36" t="s">
        <v>361</v>
      </c>
      <c r="D281" s="36"/>
      <c r="E281" s="37">
        <v>6.7089999999999996</v>
      </c>
      <c r="F281" s="38" t="s">
        <v>43</v>
      </c>
      <c r="G281" s="36">
        <v>48909.8</v>
      </c>
      <c r="H281" s="98">
        <v>0.59252190976404839</v>
      </c>
      <c r="I281" s="37">
        <v>-0.76392118594393776</v>
      </c>
      <c r="J281" s="37">
        <v>-0.69272643427433345</v>
      </c>
      <c r="K281" s="99">
        <v>-0.78268215640244787</v>
      </c>
      <c r="L281" s="39">
        <f t="shared" ref="L281:L288" si="135">AmountInvested*(1+H281)^(Frac10day)-AmountInvested</f>
        <v>143.19634071656947</v>
      </c>
      <c r="M281" s="39">
        <f t="shared" ref="M281:M288" si="136">AmountInvested*(1+I281)^(Frac25day)-AmountInvested</f>
        <v>-1309.4510565199616</v>
      </c>
      <c r="N281" s="39">
        <f t="shared" ref="N281:N288" si="137">AmountInvested*(1+J281)^(Frac50day)-AmountInvested</f>
        <v>-2024.1741378401466</v>
      </c>
      <c r="O281" s="40">
        <f t="shared" ref="O281:O288" si="138">AmountInvested*(1+K281)^(Frac99day)-AmountInvested</f>
        <v>-4429.5976548954732</v>
      </c>
      <c r="P281" s="40"/>
      <c r="Q281" s="40"/>
      <c r="R281" s="40"/>
      <c r="S281" s="40"/>
      <c r="T281" s="40"/>
      <c r="U281" s="139">
        <f t="shared" ref="U281:X288" si="139">IF(L281&gt;0, 1, 0)</f>
        <v>1</v>
      </c>
      <c r="V281" s="107">
        <f t="shared" si="139"/>
        <v>0</v>
      </c>
      <c r="W281" s="107">
        <f t="shared" si="139"/>
        <v>0</v>
      </c>
      <c r="X281" s="107">
        <f t="shared" si="139"/>
        <v>0</v>
      </c>
    </row>
    <row r="282" spans="2:24" ht="15.75" hidden="1" outlineLevel="1" thickBot="1" x14ac:dyDescent="0.3">
      <c r="B282" s="46"/>
      <c r="C282" s="47" t="s">
        <v>362</v>
      </c>
      <c r="D282" s="47"/>
      <c r="E282" s="48">
        <v>7.1589999999999998</v>
      </c>
      <c r="F282" s="49" t="s">
        <v>43</v>
      </c>
      <c r="G282" s="47">
        <v>27767.599999999999</v>
      </c>
      <c r="H282" s="100">
        <v>0.72676507778870514</v>
      </c>
      <c r="I282" s="48">
        <v>2.3411598028742828</v>
      </c>
      <c r="J282" s="48">
        <v>1.4994570821318081</v>
      </c>
      <c r="K282" s="101">
        <v>-0.35505182028728954</v>
      </c>
      <c r="L282" s="50">
        <f t="shared" si="135"/>
        <v>168.31037298618867</v>
      </c>
      <c r="M282" s="50">
        <f t="shared" si="136"/>
        <v>1244.3525717602552</v>
      </c>
      <c r="N282" s="50">
        <f t="shared" si="137"/>
        <v>1919.382481433433</v>
      </c>
      <c r="O282" s="51">
        <f t="shared" si="138"/>
        <v>-1547.5129345799924</v>
      </c>
      <c r="P282" s="51"/>
      <c r="Q282" s="51"/>
      <c r="R282" s="51"/>
      <c r="S282" s="51"/>
      <c r="T282" s="51"/>
      <c r="U282" s="140">
        <f t="shared" si="139"/>
        <v>1</v>
      </c>
      <c r="V282" s="108">
        <f t="shared" si="139"/>
        <v>1</v>
      </c>
      <c r="W282" s="108">
        <f t="shared" si="139"/>
        <v>1</v>
      </c>
      <c r="X282" s="108">
        <f t="shared" si="139"/>
        <v>0</v>
      </c>
    </row>
    <row r="283" spans="2:24" ht="15.75" hidden="1" outlineLevel="1" thickBot="1" x14ac:dyDescent="0.3">
      <c r="B283" s="35"/>
      <c r="C283" s="36" t="s">
        <v>363</v>
      </c>
      <c r="D283" s="36"/>
      <c r="E283" s="37">
        <v>6.2389999999999999</v>
      </c>
      <c r="F283" s="38" t="s">
        <v>121</v>
      </c>
      <c r="G283" s="36">
        <v>25528.400000000001</v>
      </c>
      <c r="H283" s="98">
        <v>-0.27823704398184435</v>
      </c>
      <c r="I283" s="37">
        <v>-0.29639594593388374</v>
      </c>
      <c r="J283" s="37">
        <v>1.5472559502865719</v>
      </c>
      <c r="K283" s="99">
        <v>1.2263618330469934</v>
      </c>
      <c r="L283" s="39">
        <f t="shared" si="135"/>
        <v>-99.134336408118543</v>
      </c>
      <c r="M283" s="39">
        <f t="shared" si="136"/>
        <v>-336</v>
      </c>
      <c r="N283" s="39">
        <f t="shared" si="137"/>
        <v>1962.7376601508768</v>
      </c>
      <c r="O283" s="40">
        <f t="shared" si="138"/>
        <v>3590.8004786634101</v>
      </c>
      <c r="P283" s="40"/>
      <c r="Q283" s="40"/>
      <c r="R283" s="40"/>
      <c r="S283" s="40"/>
      <c r="T283" s="40"/>
      <c r="U283" s="141">
        <f t="shared" si="139"/>
        <v>0</v>
      </c>
      <c r="V283" s="107">
        <f t="shared" si="139"/>
        <v>0</v>
      </c>
      <c r="W283" s="107">
        <f t="shared" si="139"/>
        <v>1</v>
      </c>
      <c r="X283" s="107">
        <f t="shared" si="139"/>
        <v>1</v>
      </c>
    </row>
    <row r="284" spans="2:24" ht="15.75" hidden="1" outlineLevel="1" thickBot="1" x14ac:dyDescent="0.3">
      <c r="B284" s="46"/>
      <c r="C284" s="47" t="s">
        <v>120</v>
      </c>
      <c r="D284" s="47"/>
      <c r="E284" s="48">
        <v>5.1239999999999997</v>
      </c>
      <c r="F284" s="49" t="s">
        <v>121</v>
      </c>
      <c r="G284" s="47">
        <v>23901.1</v>
      </c>
      <c r="H284" s="100">
        <v>1.4106718343244715</v>
      </c>
      <c r="I284" s="48">
        <v>1.2398829941663427</v>
      </c>
      <c r="J284" s="48">
        <v>1.0355345963962548</v>
      </c>
      <c r="K284" s="101">
        <v>0.97080831516411048</v>
      </c>
      <c r="L284" s="50">
        <f t="shared" si="135"/>
        <v>272.50690248352657</v>
      </c>
      <c r="M284" s="50">
        <f t="shared" si="136"/>
        <v>815.57678934884279</v>
      </c>
      <c r="N284" s="50">
        <f t="shared" si="137"/>
        <v>1459.4395210933599</v>
      </c>
      <c r="O284" s="51">
        <f t="shared" si="138"/>
        <v>2970.2102042759161</v>
      </c>
      <c r="P284" s="51"/>
      <c r="Q284" s="51"/>
      <c r="R284" s="51"/>
      <c r="S284" s="51"/>
      <c r="T284" s="51"/>
      <c r="U284" s="140">
        <f t="shared" si="139"/>
        <v>1</v>
      </c>
      <c r="V284" s="108">
        <f t="shared" si="139"/>
        <v>1</v>
      </c>
      <c r="W284" s="108">
        <f t="shared" si="139"/>
        <v>1</v>
      </c>
      <c r="X284" s="108">
        <f t="shared" si="139"/>
        <v>1</v>
      </c>
    </row>
    <row r="285" spans="2:24" ht="15.75" hidden="1" outlineLevel="1" thickBot="1" x14ac:dyDescent="0.3">
      <c r="B285" s="35"/>
      <c r="C285" s="36" t="s">
        <v>364</v>
      </c>
      <c r="D285" s="36"/>
      <c r="E285" s="37">
        <v>6.5190000000000001</v>
      </c>
      <c r="F285" s="38" t="s">
        <v>121</v>
      </c>
      <c r="G285" s="36">
        <v>23461.7</v>
      </c>
      <c r="H285" s="98">
        <v>1.4106718343244715</v>
      </c>
      <c r="I285" s="37">
        <v>4.8898168749121451E-2</v>
      </c>
      <c r="J285" s="37">
        <v>2.1463580531285382</v>
      </c>
      <c r="K285" s="99">
        <v>1.0584195105092835</v>
      </c>
      <c r="L285" s="39">
        <f t="shared" si="135"/>
        <v>272.50690248352657</v>
      </c>
      <c r="M285" s="39">
        <f t="shared" si="136"/>
        <v>46.522012471901689</v>
      </c>
      <c r="N285" s="39">
        <f t="shared" si="137"/>
        <v>2456.9932035358524</v>
      </c>
      <c r="O285" s="40">
        <f t="shared" si="138"/>
        <v>3188.2748972323388</v>
      </c>
      <c r="P285" s="40"/>
      <c r="Q285" s="40"/>
      <c r="R285" s="40"/>
      <c r="S285" s="40"/>
      <c r="T285" s="40"/>
      <c r="U285" s="141">
        <f t="shared" si="139"/>
        <v>1</v>
      </c>
      <c r="V285" s="107">
        <f t="shared" si="139"/>
        <v>1</v>
      </c>
      <c r="W285" s="107">
        <f t="shared" si="139"/>
        <v>1</v>
      </c>
      <c r="X285" s="107">
        <f t="shared" si="139"/>
        <v>1</v>
      </c>
    </row>
    <row r="286" spans="2:24" ht="15.75" hidden="1" outlineLevel="1" thickBot="1" x14ac:dyDescent="0.3">
      <c r="B286" s="46"/>
      <c r="C286" s="47" t="s">
        <v>365</v>
      </c>
      <c r="D286" s="47"/>
      <c r="E286" s="48">
        <v>5.1269999999999998</v>
      </c>
      <c r="F286" s="49" t="s">
        <v>121</v>
      </c>
      <c r="G286" s="47">
        <v>22789.7</v>
      </c>
      <c r="H286" s="100">
        <v>0.59252190976404839</v>
      </c>
      <c r="I286" s="48">
        <v>2.2325978502753201</v>
      </c>
      <c r="J286" s="48">
        <v>1.2179140728468112</v>
      </c>
      <c r="K286" s="101">
        <v>1.5308348513786054</v>
      </c>
      <c r="L286" s="50">
        <f t="shared" si="135"/>
        <v>143.19634071656947</v>
      </c>
      <c r="M286" s="50">
        <f t="shared" si="136"/>
        <v>1208.2999984211783</v>
      </c>
      <c r="N286" s="50">
        <f t="shared" si="137"/>
        <v>1649.4674078582666</v>
      </c>
      <c r="O286" s="51">
        <f t="shared" si="138"/>
        <v>4275.2742054422615</v>
      </c>
      <c r="P286" s="51"/>
      <c r="Q286" s="51"/>
      <c r="R286" s="51"/>
      <c r="S286" s="51"/>
      <c r="T286" s="51"/>
      <c r="U286" s="140">
        <f t="shared" si="139"/>
        <v>1</v>
      </c>
      <c r="V286" s="108">
        <f t="shared" si="139"/>
        <v>1</v>
      </c>
      <c r="W286" s="108">
        <f t="shared" si="139"/>
        <v>1</v>
      </c>
      <c r="X286" s="108">
        <f t="shared" si="139"/>
        <v>1</v>
      </c>
    </row>
    <row r="287" spans="2:24" ht="15.75" hidden="1" outlineLevel="1" thickBot="1" x14ac:dyDescent="0.3">
      <c r="B287" s="35"/>
      <c r="C287" s="36" t="s">
        <v>366</v>
      </c>
      <c r="D287" s="36"/>
      <c r="E287" s="37">
        <v>5.5659999999999998</v>
      </c>
      <c r="F287" s="38" t="s">
        <v>43</v>
      </c>
      <c r="G287" s="36">
        <v>22660.2</v>
      </c>
      <c r="H287" s="98">
        <v>1.4959537895756743</v>
      </c>
      <c r="I287" s="37">
        <v>0.24224179318519501</v>
      </c>
      <c r="J287" s="37">
        <v>-0.27786156124310224</v>
      </c>
      <c r="K287" s="99">
        <v>-0.19027968798461792</v>
      </c>
      <c r="L287" s="39">
        <f t="shared" si="135"/>
        <v>283.42495749474983</v>
      </c>
      <c r="M287" s="39">
        <f t="shared" si="136"/>
        <v>213.13164530212998</v>
      </c>
      <c r="N287" s="39">
        <f t="shared" si="137"/>
        <v>-604.88164812727155</v>
      </c>
      <c r="O287" s="40">
        <f t="shared" si="138"/>
        <v>-777.22182967465233</v>
      </c>
      <c r="P287" s="40"/>
      <c r="Q287" s="40"/>
      <c r="R287" s="40"/>
      <c r="S287" s="40"/>
      <c r="T287" s="40"/>
      <c r="U287" s="141">
        <f t="shared" si="139"/>
        <v>1</v>
      </c>
      <c r="V287" s="107">
        <f t="shared" si="139"/>
        <v>1</v>
      </c>
      <c r="W287" s="107">
        <f t="shared" si="139"/>
        <v>0</v>
      </c>
      <c r="X287" s="107">
        <f t="shared" si="139"/>
        <v>0</v>
      </c>
    </row>
    <row r="288" spans="2:24" ht="15.75" hidden="1" outlineLevel="1" thickBot="1" x14ac:dyDescent="0.3">
      <c r="B288" s="52"/>
      <c r="C288" s="53" t="s">
        <v>367</v>
      </c>
      <c r="D288" s="53"/>
      <c r="E288" s="54">
        <v>4.4089999999999998</v>
      </c>
      <c r="F288" s="55" t="s">
        <v>43</v>
      </c>
      <c r="G288" s="53">
        <v>20612.7</v>
      </c>
      <c r="H288" s="102">
        <v>0.94757104435279227</v>
      </c>
      <c r="I288" s="54">
        <v>1.0945728462984179</v>
      </c>
      <c r="J288" s="54">
        <v>2.4751430923788469</v>
      </c>
      <c r="K288" s="103">
        <v>0.4551204398935671</v>
      </c>
      <c r="L288" s="56">
        <f t="shared" si="135"/>
        <v>205.76652577382811</v>
      </c>
      <c r="M288" s="56">
        <f t="shared" si="136"/>
        <v>745.27698773157135</v>
      </c>
      <c r="N288" s="56">
        <f t="shared" si="137"/>
        <v>2696.5706193634178</v>
      </c>
      <c r="O288" s="57">
        <f t="shared" si="138"/>
        <v>1546.3467080556657</v>
      </c>
      <c r="P288" s="57"/>
      <c r="Q288" s="57"/>
      <c r="R288" s="57"/>
      <c r="S288" s="57"/>
      <c r="T288" s="57"/>
      <c r="U288" s="142">
        <f t="shared" si="139"/>
        <v>1</v>
      </c>
      <c r="V288" s="109">
        <f t="shared" si="139"/>
        <v>1</v>
      </c>
      <c r="W288" s="109">
        <f t="shared" si="139"/>
        <v>1</v>
      </c>
      <c r="X288" s="109">
        <f t="shared" si="139"/>
        <v>1</v>
      </c>
    </row>
    <row r="289" spans="2:24" ht="15.75" collapsed="1" thickBot="1" x14ac:dyDescent="0.3">
      <c r="B289" s="58" t="s">
        <v>342</v>
      </c>
      <c r="C289" s="59">
        <v>4</v>
      </c>
      <c r="D289" s="67">
        <v>42179</v>
      </c>
      <c r="E289" s="67">
        <v>42541</v>
      </c>
      <c r="F289" s="60" t="s">
        <v>123</v>
      </c>
      <c r="G289" s="71">
        <f>AVERAGE(G281:G288)</f>
        <v>26953.900000000005</v>
      </c>
      <c r="H289" s="104">
        <f ca="1">((L289/AmountInvested)+1)^(1/Frac10day)-1</f>
        <v>0.59252190976405061</v>
      </c>
      <c r="I289" s="66">
        <f ca="1">((M289/AmountInvested)+1)^(1/Frac25day)-1</f>
        <v>-0.76392118594393776</v>
      </c>
      <c r="J289" s="66">
        <f ca="1">((N289/AmountInvested)+1)^(1/Frac50day)-1</f>
        <v>-0.69272643427433345</v>
      </c>
      <c r="K289" s="105">
        <f ca="1">((O289/AmountInvested)+1)^(1/Frac99day)-1</f>
        <v>-0.78268215640244787</v>
      </c>
      <c r="L289" s="61">
        <f ca="1">AVERAGE(OFFSET(L281,,,IncludeRanks))</f>
        <v>143.19634071656947</v>
      </c>
      <c r="M289" s="61">
        <f ca="1">AVERAGE(OFFSET(M281,,,IncludeRanks))</f>
        <v>-1309.4510565199616</v>
      </c>
      <c r="N289" s="61">
        <f ca="1">AVERAGE(OFFSET(N281,,,IncludeRanks))</f>
        <v>-2024.1741378401466</v>
      </c>
      <c r="O289" s="62">
        <f ca="1">AVERAGE(OFFSET(O281,,,IncludeRanks))</f>
        <v>-4429.5976548954732</v>
      </c>
      <c r="P289" s="62">
        <v>-291</v>
      </c>
      <c r="Q289" s="62">
        <v>-209</v>
      </c>
      <c r="R289" s="62">
        <v>-643</v>
      </c>
      <c r="S289" s="62">
        <v>-1694</v>
      </c>
      <c r="T289" s="62"/>
      <c r="U289" s="143">
        <f ca="1">SUM(OFFSET(U281,,,IncludeRanks))/IncludeRanks</f>
        <v>1</v>
      </c>
      <c r="V289" s="143">
        <f ca="1">SUM(OFFSET(V281,,,IncludeRanks))/IncludeRanks</f>
        <v>0</v>
      </c>
      <c r="W289" s="143">
        <f ca="1">SUM(OFFSET(W281,,,IncludeRanks))/IncludeRanks</f>
        <v>0</v>
      </c>
      <c r="X289" s="143">
        <f ca="1">SUM(OFFSET(X281,,,IncludeRanks))/IncludeRanks</f>
        <v>0</v>
      </c>
    </row>
    <row r="290" spans="2:24" ht="15.75" hidden="1" outlineLevel="1" thickBot="1" x14ac:dyDescent="0.3">
      <c r="B290" s="41"/>
      <c r="C290" s="42" t="s">
        <v>197</v>
      </c>
      <c r="D290" s="42" t="s">
        <v>198</v>
      </c>
      <c r="E290" s="43" t="s">
        <v>199</v>
      </c>
      <c r="F290" s="44" t="s">
        <v>200</v>
      </c>
      <c r="G290" s="42" t="s">
        <v>0</v>
      </c>
      <c r="H290" s="114" t="s">
        <v>393</v>
      </c>
      <c r="I290" s="115" t="s">
        <v>203</v>
      </c>
      <c r="J290" s="115" t="s">
        <v>204</v>
      </c>
      <c r="K290" s="116" t="s">
        <v>382</v>
      </c>
      <c r="L290" s="78" t="s">
        <v>371</v>
      </c>
      <c r="M290" s="42" t="s">
        <v>195</v>
      </c>
      <c r="N290" s="42" t="s">
        <v>196</v>
      </c>
      <c r="O290" s="45" t="s">
        <v>383</v>
      </c>
      <c r="P290" s="45"/>
      <c r="Q290" s="45"/>
      <c r="R290" s="45"/>
      <c r="S290" s="45"/>
      <c r="T290" s="45"/>
      <c r="U290" s="144"/>
      <c r="V290" s="144"/>
      <c r="W290" s="144"/>
      <c r="X290" s="144"/>
    </row>
    <row r="291" spans="2:24" ht="15.75" hidden="1" outlineLevel="1" thickBot="1" x14ac:dyDescent="0.3">
      <c r="B291" s="35"/>
      <c r="C291" s="36" t="s">
        <v>130</v>
      </c>
      <c r="D291" s="36"/>
      <c r="E291" s="37">
        <v>7.6904573938214646</v>
      </c>
      <c r="F291" s="38" t="s">
        <v>43</v>
      </c>
      <c r="G291" s="36">
        <v>82141.889512930415</v>
      </c>
      <c r="H291" s="98">
        <v>-0.96039529000933155</v>
      </c>
      <c r="I291" s="37">
        <v>-0.95198400553261686</v>
      </c>
      <c r="J291" s="37">
        <v>-0.9086622082114848</v>
      </c>
      <c r="K291" s="99">
        <v>-0.77805490967719604</v>
      </c>
      <c r="L291" s="39">
        <f t="shared" ref="L291:L298" si="140">AmountInvested*(1+H291)^(Frac10day)-AmountInvested</f>
        <v>-939.47473773962156</v>
      </c>
      <c r="M291" s="39">
        <f t="shared" ref="M291:M298" si="141">AmountInvested*(1+I291)^(Frac25day)-AmountInvested</f>
        <v>-2556.0849267828962</v>
      </c>
      <c r="N291" s="39">
        <f t="shared" ref="N291:N298" si="142">AmountInvested*(1+J291)^(Frac50day)-AmountInvested</f>
        <v>-3678.9191194591194</v>
      </c>
      <c r="O291" s="40">
        <f t="shared" ref="O291:O298" si="143">AmountInvested*(1+K291)^(Frac99day)-AmountInvested</f>
        <v>-4384.4263881020561</v>
      </c>
      <c r="P291" s="40"/>
      <c r="Q291" s="40"/>
      <c r="R291" s="40"/>
      <c r="S291" s="40"/>
      <c r="T291" s="40"/>
      <c r="U291" s="139">
        <f t="shared" ref="U291:X298" si="144">IF(L291&gt;0, 1, 0)</f>
        <v>0</v>
      </c>
      <c r="V291" s="107">
        <f t="shared" si="144"/>
        <v>0</v>
      </c>
      <c r="W291" s="107">
        <f t="shared" si="144"/>
        <v>0</v>
      </c>
      <c r="X291" s="107">
        <f t="shared" si="144"/>
        <v>0</v>
      </c>
    </row>
    <row r="292" spans="2:24" ht="15.75" hidden="1" outlineLevel="1" thickBot="1" x14ac:dyDescent="0.3">
      <c r="B292" s="46"/>
      <c r="C292" s="47" t="s">
        <v>163</v>
      </c>
      <c r="D292" s="47"/>
      <c r="E292" s="48">
        <v>8.6424725719560787</v>
      </c>
      <c r="F292" s="49" t="s">
        <v>121</v>
      </c>
      <c r="G292" s="47">
        <v>35370.953218311464</v>
      </c>
      <c r="H292" s="100">
        <v>1.3643841553013405</v>
      </c>
      <c r="I292" s="48">
        <v>0.34007460582039628</v>
      </c>
      <c r="J292" s="48">
        <v>4.9779994891346862</v>
      </c>
      <c r="K292" s="101">
        <v>5.8952906871992798</v>
      </c>
      <c r="L292" s="50">
        <f t="shared" si="140"/>
        <v>266.4231921364335</v>
      </c>
      <c r="M292" s="50">
        <f t="shared" si="141"/>
        <v>288.68241062529887</v>
      </c>
      <c r="N292" s="50">
        <f t="shared" si="142"/>
        <v>4087.6928989546068</v>
      </c>
      <c r="O292" s="51">
        <f t="shared" si="143"/>
        <v>10962.600392751108</v>
      </c>
      <c r="P292" s="51"/>
      <c r="Q292" s="51"/>
      <c r="R292" s="51"/>
      <c r="S292" s="51"/>
      <c r="T292" s="51"/>
      <c r="U292" s="140">
        <f t="shared" si="144"/>
        <v>1</v>
      </c>
      <c r="V292" s="108">
        <f t="shared" si="144"/>
        <v>1</v>
      </c>
      <c r="W292" s="108">
        <f t="shared" si="144"/>
        <v>1</v>
      </c>
      <c r="X292" s="108">
        <f t="shared" si="144"/>
        <v>1</v>
      </c>
    </row>
    <row r="293" spans="2:24" ht="15.75" hidden="1" outlineLevel="1" thickBot="1" x14ac:dyDescent="0.3">
      <c r="B293" s="35"/>
      <c r="C293" s="36" t="s">
        <v>164</v>
      </c>
      <c r="D293" s="36"/>
      <c r="E293" s="37">
        <v>9.2931587237385305</v>
      </c>
      <c r="F293" s="38" t="s">
        <v>121</v>
      </c>
      <c r="G293" s="36">
        <v>35987.410992663827</v>
      </c>
      <c r="H293" s="98">
        <v>0.17042442235300514</v>
      </c>
      <c r="I293" s="37">
        <v>-0.31982969895580993</v>
      </c>
      <c r="J293" s="37">
        <v>3.1165830827385612</v>
      </c>
      <c r="K293" s="99">
        <v>4.1501920082502268</v>
      </c>
      <c r="L293" s="39">
        <f t="shared" si="140"/>
        <v>48.199979114535381</v>
      </c>
      <c r="M293" s="39">
        <f t="shared" si="141"/>
        <v>-367.77281153767944</v>
      </c>
      <c r="N293" s="39">
        <f t="shared" si="142"/>
        <v>3115.5418115675729</v>
      </c>
      <c r="O293" s="40">
        <f t="shared" si="143"/>
        <v>8744.1454044703751</v>
      </c>
      <c r="P293" s="40"/>
      <c r="Q293" s="40"/>
      <c r="R293" s="40"/>
      <c r="S293" s="40"/>
      <c r="T293" s="40"/>
      <c r="U293" s="141">
        <f t="shared" si="144"/>
        <v>1</v>
      </c>
      <c r="V293" s="107">
        <f t="shared" si="144"/>
        <v>0</v>
      </c>
      <c r="W293" s="107">
        <f t="shared" si="144"/>
        <v>1</v>
      </c>
      <c r="X293" s="107">
        <f t="shared" si="144"/>
        <v>1</v>
      </c>
    </row>
    <row r="294" spans="2:24" ht="15.75" hidden="1" outlineLevel="1" thickBot="1" x14ac:dyDescent="0.3">
      <c r="B294" s="46"/>
      <c r="C294" s="47" t="s">
        <v>131</v>
      </c>
      <c r="D294" s="47"/>
      <c r="E294" s="48">
        <v>7.3844101129878883</v>
      </c>
      <c r="F294" s="49" t="s">
        <v>43</v>
      </c>
      <c r="G294" s="47">
        <v>34239.023800587442</v>
      </c>
      <c r="H294" s="100">
        <v>0.13227712112903833</v>
      </c>
      <c r="I294" s="48">
        <v>0.64937285937614009</v>
      </c>
      <c r="J294" s="48">
        <v>5.526494000270544</v>
      </c>
      <c r="K294" s="101">
        <v>3.2990558656162046</v>
      </c>
      <c r="L294" s="50">
        <f t="shared" si="140"/>
        <v>38.031534852018012</v>
      </c>
      <c r="M294" s="50">
        <f t="shared" si="141"/>
        <v>498.52340904144512</v>
      </c>
      <c r="N294" s="50">
        <f t="shared" si="142"/>
        <v>4326.727123248811</v>
      </c>
      <c r="O294" s="51">
        <f t="shared" si="143"/>
        <v>7490.1291886977633</v>
      </c>
      <c r="P294" s="51"/>
      <c r="Q294" s="51"/>
      <c r="R294" s="51"/>
      <c r="S294" s="51"/>
      <c r="T294" s="51"/>
      <c r="U294" s="140">
        <f t="shared" si="144"/>
        <v>1</v>
      </c>
      <c r="V294" s="108">
        <f t="shared" si="144"/>
        <v>1</v>
      </c>
      <c r="W294" s="108">
        <f t="shared" si="144"/>
        <v>1</v>
      </c>
      <c r="X294" s="108">
        <f t="shared" si="144"/>
        <v>1</v>
      </c>
    </row>
    <row r="295" spans="2:24" ht="15.75" hidden="1" outlineLevel="1" thickBot="1" x14ac:dyDescent="0.3">
      <c r="B295" s="35"/>
      <c r="C295" s="36" t="s">
        <v>132</v>
      </c>
      <c r="D295" s="36"/>
      <c r="E295" s="37">
        <v>3.7610423810508777</v>
      </c>
      <c r="F295" s="38" t="s">
        <v>121</v>
      </c>
      <c r="G295" s="36">
        <v>22653.69667954581</v>
      </c>
      <c r="H295" s="98">
        <v>-4.3173175428070198E-2</v>
      </c>
      <c r="I295" s="37">
        <v>-0.20946422931998487</v>
      </c>
      <c r="J295" s="37">
        <v>-0.18166548069680211</v>
      </c>
      <c r="K295" s="99">
        <v>-0.13888081743318559</v>
      </c>
      <c r="L295" s="39">
        <f t="shared" si="140"/>
        <v>-13.475952466818853</v>
      </c>
      <c r="M295" s="39">
        <f t="shared" si="141"/>
        <v>-225.92417383679822</v>
      </c>
      <c r="N295" s="39">
        <f t="shared" si="142"/>
        <v>-376.97198127874981</v>
      </c>
      <c r="O295" s="40">
        <f t="shared" si="143"/>
        <v>-557.05229732606858</v>
      </c>
      <c r="P295" s="40"/>
      <c r="Q295" s="40"/>
      <c r="R295" s="40"/>
      <c r="S295" s="40"/>
      <c r="T295" s="40"/>
      <c r="U295" s="141">
        <f t="shared" si="144"/>
        <v>0</v>
      </c>
      <c r="V295" s="107">
        <f t="shared" si="144"/>
        <v>0</v>
      </c>
      <c r="W295" s="107">
        <f t="shared" si="144"/>
        <v>0</v>
      </c>
      <c r="X295" s="107">
        <f t="shared" si="144"/>
        <v>0</v>
      </c>
    </row>
    <row r="296" spans="2:24" ht="15.75" hidden="1" outlineLevel="1" thickBot="1" x14ac:dyDescent="0.3">
      <c r="B296" s="46"/>
      <c r="C296" s="47" t="s">
        <v>133</v>
      </c>
      <c r="D296" s="47"/>
      <c r="E296" s="48">
        <v>5.2937102782145802</v>
      </c>
      <c r="F296" s="49" t="s">
        <v>43</v>
      </c>
      <c r="G296" s="47">
        <v>19723.000103790666</v>
      </c>
      <c r="H296" s="100">
        <v>1.2873240153114058</v>
      </c>
      <c r="I296" s="48">
        <v>0.64039728637103854</v>
      </c>
      <c r="J296" s="48">
        <v>5.5307831826270304</v>
      </c>
      <c r="K296" s="101">
        <v>4.1842857346772124</v>
      </c>
      <c r="L296" s="50">
        <f t="shared" si="140"/>
        <v>256.03412449750613</v>
      </c>
      <c r="M296" s="50">
        <f t="shared" si="141"/>
        <v>492.95531870314517</v>
      </c>
      <c r="N296" s="50">
        <f t="shared" si="142"/>
        <v>4328.5312739912915</v>
      </c>
      <c r="O296" s="51">
        <f t="shared" si="143"/>
        <v>8791.6142945925421</v>
      </c>
      <c r="P296" s="51"/>
      <c r="Q296" s="51"/>
      <c r="R296" s="51"/>
      <c r="S296" s="51"/>
      <c r="T296" s="51"/>
      <c r="U296" s="140">
        <f t="shared" si="144"/>
        <v>1</v>
      </c>
      <c r="V296" s="108">
        <f t="shared" si="144"/>
        <v>1</v>
      </c>
      <c r="W296" s="108">
        <f t="shared" si="144"/>
        <v>1</v>
      </c>
      <c r="X296" s="108">
        <f t="shared" si="144"/>
        <v>1</v>
      </c>
    </row>
    <row r="297" spans="2:24" ht="15.75" hidden="1" outlineLevel="1" thickBot="1" x14ac:dyDescent="0.3">
      <c r="B297" s="35"/>
      <c r="C297" s="36" t="s">
        <v>134</v>
      </c>
      <c r="D297" s="36"/>
      <c r="E297" s="37">
        <v>9.0906382844430578</v>
      </c>
      <c r="F297" s="38" t="s">
        <v>121</v>
      </c>
      <c r="G297" s="36">
        <v>17358.729112907822</v>
      </c>
      <c r="H297" s="98">
        <v>-0.94638390203341138</v>
      </c>
      <c r="I297" s="37">
        <v>-0.903816503821394</v>
      </c>
      <c r="J297" s="37">
        <v>-0.817834116158215</v>
      </c>
      <c r="K297" s="99">
        <v>-0.23616208715264653</v>
      </c>
      <c r="L297" s="39">
        <f t="shared" si="140"/>
        <v>-855.2274311463043</v>
      </c>
      <c r="M297" s="39">
        <f t="shared" si="141"/>
        <v>-2035.9353547252394</v>
      </c>
      <c r="N297" s="39">
        <f t="shared" si="142"/>
        <v>-2784.6702505332987</v>
      </c>
      <c r="O297" s="40">
        <f t="shared" si="143"/>
        <v>-981.16453239832117</v>
      </c>
      <c r="P297" s="40"/>
      <c r="Q297" s="40"/>
      <c r="R297" s="40"/>
      <c r="S297" s="40"/>
      <c r="T297" s="40"/>
      <c r="U297" s="141">
        <f t="shared" si="144"/>
        <v>0</v>
      </c>
      <c r="V297" s="107">
        <f t="shared" si="144"/>
        <v>0</v>
      </c>
      <c r="W297" s="107">
        <f t="shared" si="144"/>
        <v>0</v>
      </c>
      <c r="X297" s="107">
        <f t="shared" si="144"/>
        <v>0</v>
      </c>
    </row>
    <row r="298" spans="2:24" ht="15.75" hidden="1" outlineLevel="1" thickBot="1" x14ac:dyDescent="0.3">
      <c r="B298" s="52"/>
      <c r="C298" s="53" t="s">
        <v>135</v>
      </c>
      <c r="D298" s="53"/>
      <c r="E298" s="54">
        <v>3.6974447996967772</v>
      </c>
      <c r="F298" s="55" t="s">
        <v>121</v>
      </c>
      <c r="G298" s="53">
        <v>15720.249374538016</v>
      </c>
      <c r="H298" s="102">
        <v>1.7132629612675121</v>
      </c>
      <c r="I298" s="54">
        <v>0.15296428454433575</v>
      </c>
      <c r="J298" s="54">
        <v>2.7774898409898712</v>
      </c>
      <c r="K298" s="103">
        <v>1.6057157325814595</v>
      </c>
      <c r="L298" s="56">
        <f t="shared" si="140"/>
        <v>309.68949314820202</v>
      </c>
      <c r="M298" s="56">
        <f t="shared" si="141"/>
        <v>139.34439706128069</v>
      </c>
      <c r="N298" s="56">
        <f t="shared" si="142"/>
        <v>2901.2156123271834</v>
      </c>
      <c r="O298" s="57">
        <f t="shared" si="143"/>
        <v>4435.7282117851446</v>
      </c>
      <c r="P298" s="57"/>
      <c r="Q298" s="57"/>
      <c r="R298" s="57"/>
      <c r="S298" s="57"/>
      <c r="T298" s="57"/>
      <c r="U298" s="142">
        <f t="shared" si="144"/>
        <v>1</v>
      </c>
      <c r="V298" s="109">
        <f t="shared" si="144"/>
        <v>1</v>
      </c>
      <c r="W298" s="109">
        <f t="shared" si="144"/>
        <v>1</v>
      </c>
      <c r="X298" s="109">
        <f t="shared" si="144"/>
        <v>1</v>
      </c>
    </row>
    <row r="299" spans="2:24" ht="15.75" collapsed="1" thickBot="1" x14ac:dyDescent="0.3">
      <c r="B299" s="58" t="s">
        <v>221</v>
      </c>
      <c r="C299" s="59">
        <v>5</v>
      </c>
      <c r="D299" s="67">
        <v>42173</v>
      </c>
      <c r="E299" s="67">
        <v>42535</v>
      </c>
      <c r="F299" s="60" t="s">
        <v>123</v>
      </c>
      <c r="G299" s="71">
        <f>AVERAGE(G291:G298)</f>
        <v>32899.369099409436</v>
      </c>
      <c r="H299" s="104">
        <f ca="1">((L299/AmountInvested)+1)^(1/Frac10day)-1</f>
        <v>-0.96039529000933155</v>
      </c>
      <c r="I299" s="66">
        <f ca="1">((M299/AmountInvested)+1)^(1/Frac25day)-1</f>
        <v>-0.95198400553261675</v>
      </c>
      <c r="J299" s="66">
        <f ca="1">((N299/AmountInvested)+1)^(1/Frac50day)-1</f>
        <v>-0.9086622082114848</v>
      </c>
      <c r="K299" s="105">
        <f ca="1">((O299/AmountInvested)+1)^(1/Frac99day)-1</f>
        <v>-0.77805490967719615</v>
      </c>
      <c r="L299" s="61">
        <f ca="1">AVERAGE(OFFSET(L291,,,IncludeRanks))</f>
        <v>-939.47473773962156</v>
      </c>
      <c r="M299" s="61">
        <f ca="1">AVERAGE(OFFSET(M291,,,IncludeRanks))</f>
        <v>-2556.0849267828962</v>
      </c>
      <c r="N299" s="61">
        <f ca="1">AVERAGE(OFFSET(N291,,,IncludeRanks))</f>
        <v>-3678.9191194591194</v>
      </c>
      <c r="O299" s="62">
        <f ca="1">AVERAGE(OFFSET(O291,,,IncludeRanks))</f>
        <v>-4384.4263881020561</v>
      </c>
      <c r="P299" s="62">
        <v>-789</v>
      </c>
      <c r="Q299" s="62">
        <v>1726</v>
      </c>
      <c r="R299" s="62">
        <v>1646</v>
      </c>
      <c r="S299" s="62">
        <v>994</v>
      </c>
      <c r="T299" s="62"/>
      <c r="U299" s="143">
        <f ca="1">SUM(OFFSET(U291,,,IncludeRanks))/IncludeRanks</f>
        <v>0</v>
      </c>
      <c r="V299" s="143">
        <f ca="1">SUM(OFFSET(V291,,,IncludeRanks))/IncludeRanks</f>
        <v>0</v>
      </c>
      <c r="W299" s="143">
        <f ca="1">SUM(OFFSET(W291,,,IncludeRanks))/IncludeRanks</f>
        <v>0</v>
      </c>
      <c r="X299" s="143">
        <f ca="1">SUM(OFFSET(X291,,,IncludeRanks))/IncludeRanks</f>
        <v>0</v>
      </c>
    </row>
    <row r="300" spans="2:24" ht="15.75" hidden="1" outlineLevel="1" thickBot="1" x14ac:dyDescent="0.3">
      <c r="B300" s="41"/>
      <c r="C300" s="42" t="s">
        <v>197</v>
      </c>
      <c r="D300" s="42" t="s">
        <v>198</v>
      </c>
      <c r="E300" s="43" t="s">
        <v>199</v>
      </c>
      <c r="F300" s="44" t="s">
        <v>200</v>
      </c>
      <c r="G300" s="42" t="s">
        <v>0</v>
      </c>
      <c r="H300" s="114" t="s">
        <v>393</v>
      </c>
      <c r="I300" s="115" t="s">
        <v>203</v>
      </c>
      <c r="J300" s="115" t="s">
        <v>204</v>
      </c>
      <c r="K300" s="116" t="s">
        <v>382</v>
      </c>
      <c r="L300" s="78" t="s">
        <v>371</v>
      </c>
      <c r="M300" s="42" t="s">
        <v>195</v>
      </c>
      <c r="N300" s="42" t="s">
        <v>196</v>
      </c>
      <c r="O300" s="45" t="s">
        <v>383</v>
      </c>
      <c r="P300" s="45"/>
      <c r="Q300" s="45"/>
      <c r="R300" s="45"/>
      <c r="S300" s="45"/>
      <c r="T300" s="45"/>
      <c r="U300" s="144"/>
      <c r="V300" s="144"/>
      <c r="W300" s="144"/>
      <c r="X300" s="144"/>
    </row>
    <row r="301" spans="2:24" ht="15.75" hidden="1" outlineLevel="1" thickBot="1" x14ac:dyDescent="0.3">
      <c r="B301" s="35"/>
      <c r="C301" s="36" t="s">
        <v>345</v>
      </c>
      <c r="D301" s="36"/>
      <c r="E301" s="37">
        <v>0.94799999999999995</v>
      </c>
      <c r="F301" s="38" t="s">
        <v>43</v>
      </c>
      <c r="G301" s="36">
        <v>758.5</v>
      </c>
      <c r="H301" s="98">
        <v>-0.28782105492441024</v>
      </c>
      <c r="I301" s="37">
        <v>-2.9992844847911981E-2</v>
      </c>
      <c r="J301" s="37">
        <v>0.11204988422406825</v>
      </c>
      <c r="K301" s="99">
        <v>0.22514108951063649</v>
      </c>
      <c r="L301" s="39">
        <f t="shared" ref="L301:L308" si="145">AmountInvested*(1+H301)^(Frac10day)-AmountInvested</f>
        <v>-103.17755171779208</v>
      </c>
      <c r="M301" s="39">
        <f t="shared" ref="M301:M308" si="146">AmountInvested*(1+I301)^(Frac25day)-AmountInvested</f>
        <v>-29.562164483626475</v>
      </c>
      <c r="N301" s="39">
        <f t="shared" ref="N301:N308" si="147">AmountInvested*(1+J301)^(Frac50day)-AmountInvested</f>
        <v>205.64564542872176</v>
      </c>
      <c r="O301" s="40">
        <f t="shared" ref="O301:O308" si="148">AmountInvested*(1+K301)^(Frac99day)-AmountInvested</f>
        <v>809.47680280744862</v>
      </c>
      <c r="P301" s="40"/>
      <c r="Q301" s="40"/>
      <c r="R301" s="40"/>
      <c r="S301" s="40"/>
      <c r="T301" s="40"/>
      <c r="U301" s="139">
        <f t="shared" ref="U301:X308" si="149">IF(L301&gt;0, 1, 0)</f>
        <v>0</v>
      </c>
      <c r="V301" s="107">
        <f t="shared" si="149"/>
        <v>0</v>
      </c>
      <c r="W301" s="107">
        <f t="shared" si="149"/>
        <v>1</v>
      </c>
      <c r="X301" s="107">
        <f t="shared" si="149"/>
        <v>1</v>
      </c>
    </row>
    <row r="302" spans="2:24" ht="15.75" hidden="1" outlineLevel="1" thickBot="1" x14ac:dyDescent="0.3">
      <c r="B302" s="46"/>
      <c r="C302" s="47" t="s">
        <v>346</v>
      </c>
      <c r="D302" s="47"/>
      <c r="E302" s="48">
        <v>0.76300000000000001</v>
      </c>
      <c r="F302" s="49" t="s">
        <v>43</v>
      </c>
      <c r="G302" s="47">
        <v>647.6</v>
      </c>
      <c r="H302" s="100">
        <v>-0.40791198734098499</v>
      </c>
      <c r="I302" s="48">
        <v>0.23528949875768079</v>
      </c>
      <c r="J302" s="48">
        <v>-9.9521942070497804E-2</v>
      </c>
      <c r="K302" s="101">
        <v>0.35486452546789837</v>
      </c>
      <c r="L302" s="50">
        <f t="shared" si="145"/>
        <v>-158.86621202107017</v>
      </c>
      <c r="M302" s="50">
        <f t="shared" si="146"/>
        <v>207.56047880170627</v>
      </c>
      <c r="N302" s="50">
        <f t="shared" si="147"/>
        <v>-198.91811743704056</v>
      </c>
      <c r="O302" s="51">
        <f t="shared" si="148"/>
        <v>1234.663892844037</v>
      </c>
      <c r="P302" s="51"/>
      <c r="Q302" s="51"/>
      <c r="R302" s="51"/>
      <c r="S302" s="51"/>
      <c r="T302" s="51"/>
      <c r="U302" s="140">
        <f t="shared" si="149"/>
        <v>0</v>
      </c>
      <c r="V302" s="108">
        <f t="shared" si="149"/>
        <v>1</v>
      </c>
      <c r="W302" s="108">
        <f t="shared" si="149"/>
        <v>0</v>
      </c>
      <c r="X302" s="108">
        <f t="shared" si="149"/>
        <v>1</v>
      </c>
    </row>
    <row r="303" spans="2:24" ht="15.75" hidden="1" outlineLevel="1" thickBot="1" x14ac:dyDescent="0.3">
      <c r="B303" s="35"/>
      <c r="C303" s="36" t="s">
        <v>347</v>
      </c>
      <c r="D303" s="36"/>
      <c r="E303" s="37">
        <v>0.75700000000000001</v>
      </c>
      <c r="F303" s="38" t="s">
        <v>121</v>
      </c>
      <c r="G303" s="36">
        <v>396.5</v>
      </c>
      <c r="H303" s="98">
        <v>1.1803722262923011</v>
      </c>
      <c r="I303" s="37">
        <v>0.47540510089680788</v>
      </c>
      <c r="J303" s="37">
        <v>0.28498997616222743</v>
      </c>
      <c r="K303" s="99">
        <v>0.29987308045571237</v>
      </c>
      <c r="L303" s="39">
        <f t="shared" si="145"/>
        <v>241.03833483187191</v>
      </c>
      <c r="M303" s="39">
        <f t="shared" si="146"/>
        <v>385.36895463168366</v>
      </c>
      <c r="N303" s="39">
        <f t="shared" si="147"/>
        <v>492.34229178431269</v>
      </c>
      <c r="O303" s="40">
        <f t="shared" si="148"/>
        <v>1057.6294117520374</v>
      </c>
      <c r="P303" s="40"/>
      <c r="Q303" s="40"/>
      <c r="R303" s="40"/>
      <c r="S303" s="40"/>
      <c r="T303" s="40"/>
      <c r="U303" s="141">
        <f t="shared" si="149"/>
        <v>1</v>
      </c>
      <c r="V303" s="107">
        <f t="shared" si="149"/>
        <v>1</v>
      </c>
      <c r="W303" s="107">
        <f t="shared" si="149"/>
        <v>1</v>
      </c>
      <c r="X303" s="107">
        <f t="shared" si="149"/>
        <v>1</v>
      </c>
    </row>
    <row r="304" spans="2:24" ht="15.75" hidden="1" outlineLevel="1" thickBot="1" x14ac:dyDescent="0.3">
      <c r="B304" s="46"/>
      <c r="C304" s="47" t="s">
        <v>348</v>
      </c>
      <c r="D304" s="47"/>
      <c r="E304" s="48">
        <v>0.879</v>
      </c>
      <c r="F304" s="49" t="s">
        <v>121</v>
      </c>
      <c r="G304" s="47">
        <v>372.7</v>
      </c>
      <c r="H304" s="100">
        <v>-0.48250386446847382</v>
      </c>
      <c r="I304" s="48">
        <v>-8.1806255826200269E-2</v>
      </c>
      <c r="J304" s="48">
        <v>-7.3035801186610794E-2</v>
      </c>
      <c r="K304" s="101">
        <v>6.926446438717293E-2</v>
      </c>
      <c r="L304" s="50">
        <f t="shared" si="145"/>
        <v>-199.27343377685975</v>
      </c>
      <c r="M304" s="50">
        <f t="shared" si="146"/>
        <v>-82.632812618519893</v>
      </c>
      <c r="N304" s="50">
        <f t="shared" si="147"/>
        <v>-144.3092560970108</v>
      </c>
      <c r="O304" s="51">
        <f t="shared" si="148"/>
        <v>260.0458442913241</v>
      </c>
      <c r="P304" s="51"/>
      <c r="Q304" s="51"/>
      <c r="R304" s="51"/>
      <c r="S304" s="51"/>
      <c r="T304" s="51"/>
      <c r="U304" s="140">
        <f t="shared" si="149"/>
        <v>0</v>
      </c>
      <c r="V304" s="108">
        <f t="shared" si="149"/>
        <v>0</v>
      </c>
      <c r="W304" s="108">
        <f t="shared" si="149"/>
        <v>0</v>
      </c>
      <c r="X304" s="108">
        <f t="shared" si="149"/>
        <v>1</v>
      </c>
    </row>
    <row r="305" spans="2:24" ht="15.75" hidden="1" outlineLevel="1" thickBot="1" x14ac:dyDescent="0.3">
      <c r="B305" s="35"/>
      <c r="C305" s="36" t="s">
        <v>349</v>
      </c>
      <c r="D305" s="36"/>
      <c r="E305" s="37">
        <v>0.77900000000000003</v>
      </c>
      <c r="F305" s="38" t="s">
        <v>43</v>
      </c>
      <c r="G305" s="36">
        <v>304</v>
      </c>
      <c r="H305" s="98">
        <v>-0.54534639356596948</v>
      </c>
      <c r="I305" s="37">
        <v>-5.345843953514029E-2</v>
      </c>
      <c r="J305" s="37">
        <v>7.715187064954776E-3</v>
      </c>
      <c r="K305" s="99">
        <v>0.24188901256771</v>
      </c>
      <c r="L305" s="39">
        <f t="shared" si="145"/>
        <v>-237.96766628127261</v>
      </c>
      <c r="M305" s="39">
        <f t="shared" si="146"/>
        <v>-53.271876855582377</v>
      </c>
      <c r="N305" s="39">
        <f t="shared" si="147"/>
        <v>14.741544640413849</v>
      </c>
      <c r="O305" s="40">
        <f t="shared" si="148"/>
        <v>865.88407814308448</v>
      </c>
      <c r="P305" s="40"/>
      <c r="Q305" s="40"/>
      <c r="R305" s="40"/>
      <c r="S305" s="40"/>
      <c r="T305" s="40"/>
      <c r="U305" s="141">
        <f t="shared" si="149"/>
        <v>0</v>
      </c>
      <c r="V305" s="107">
        <f t="shared" si="149"/>
        <v>0</v>
      </c>
      <c r="W305" s="107">
        <f t="shared" si="149"/>
        <v>1</v>
      </c>
      <c r="X305" s="107">
        <f t="shared" si="149"/>
        <v>1</v>
      </c>
    </row>
    <row r="306" spans="2:24" ht="15.75" hidden="1" outlineLevel="1" thickBot="1" x14ac:dyDescent="0.3">
      <c r="B306" s="46"/>
      <c r="C306" s="47" t="s">
        <v>350</v>
      </c>
      <c r="D306" s="47"/>
      <c r="E306" s="48">
        <v>0.76900000000000002</v>
      </c>
      <c r="F306" s="49" t="s">
        <v>43</v>
      </c>
      <c r="G306" s="47">
        <v>289.3</v>
      </c>
      <c r="H306" s="100">
        <v>2.0955117583600376</v>
      </c>
      <c r="I306" s="48">
        <v>0.69246230423160382</v>
      </c>
      <c r="J306" s="48">
        <v>0.22661034034851868</v>
      </c>
      <c r="K306" s="101">
        <v>0.31963293773141643</v>
      </c>
      <c r="L306" s="50">
        <f t="shared" si="145"/>
        <v>351.29302717959945</v>
      </c>
      <c r="M306" s="50">
        <f t="shared" si="146"/>
        <v>524.87933446809075</v>
      </c>
      <c r="N306" s="50">
        <f t="shared" si="147"/>
        <v>399.25200167314324</v>
      </c>
      <c r="O306" s="51">
        <f t="shared" si="148"/>
        <v>1121.7647951914114</v>
      </c>
      <c r="P306" s="51"/>
      <c r="Q306" s="51"/>
      <c r="R306" s="51"/>
      <c r="S306" s="51"/>
      <c r="T306" s="51"/>
      <c r="U306" s="140">
        <f t="shared" si="149"/>
        <v>1</v>
      </c>
      <c r="V306" s="108">
        <f t="shared" si="149"/>
        <v>1</v>
      </c>
      <c r="W306" s="108">
        <f t="shared" si="149"/>
        <v>1</v>
      </c>
      <c r="X306" s="108">
        <f t="shared" si="149"/>
        <v>1</v>
      </c>
    </row>
    <row r="307" spans="2:24" ht="15.75" hidden="1" outlineLevel="1" thickBot="1" x14ac:dyDescent="0.3">
      <c r="B307" s="35"/>
      <c r="C307" s="36" t="s">
        <v>351</v>
      </c>
      <c r="D307" s="36"/>
      <c r="E307" s="37">
        <v>0.56899999999999995</v>
      </c>
      <c r="F307" s="38" t="s">
        <v>121</v>
      </c>
      <c r="G307" s="36">
        <v>275.3</v>
      </c>
      <c r="H307" s="98">
        <v>0.45042422395619153</v>
      </c>
      <c r="I307" s="37">
        <v>7.4265461898894713E-2</v>
      </c>
      <c r="J307" s="37">
        <v>-1.3910977855803419E-2</v>
      </c>
      <c r="K307" s="99">
        <v>-9.6459190162589969E-3</v>
      </c>
      <c r="L307" s="39">
        <f t="shared" si="145"/>
        <v>114.27064925544437</v>
      </c>
      <c r="M307" s="39">
        <f t="shared" si="146"/>
        <v>69.890317092691475</v>
      </c>
      <c r="N307" s="39">
        <f t="shared" si="147"/>
        <v>-26.813884139579386</v>
      </c>
      <c r="O307" s="40">
        <f t="shared" si="148"/>
        <v>-37.08657072180722</v>
      </c>
      <c r="P307" s="40"/>
      <c r="Q307" s="40"/>
      <c r="R307" s="40"/>
      <c r="S307" s="40"/>
      <c r="T307" s="40"/>
      <c r="U307" s="141">
        <f t="shared" si="149"/>
        <v>1</v>
      </c>
      <c r="V307" s="107">
        <f t="shared" si="149"/>
        <v>1</v>
      </c>
      <c r="W307" s="107">
        <f t="shared" si="149"/>
        <v>0</v>
      </c>
      <c r="X307" s="107">
        <f t="shared" si="149"/>
        <v>0</v>
      </c>
    </row>
    <row r="308" spans="2:24" ht="15.75" hidden="1" outlineLevel="1" thickBot="1" x14ac:dyDescent="0.3">
      <c r="B308" s="52"/>
      <c r="C308" s="53" t="s">
        <v>352</v>
      </c>
      <c r="D308" s="53"/>
      <c r="E308" s="54">
        <v>0.628</v>
      </c>
      <c r="F308" s="55" t="s">
        <v>43</v>
      </c>
      <c r="G308" s="53">
        <v>274</v>
      </c>
      <c r="H308" s="102">
        <v>-0.7177622396727239</v>
      </c>
      <c r="I308" s="54">
        <v>-0.30826951434454419</v>
      </c>
      <c r="J308" s="54">
        <v>-0.18895874702116533</v>
      </c>
      <c r="K308" s="103">
        <v>0.1829416561218995</v>
      </c>
      <c r="L308" s="56">
        <f t="shared" si="145"/>
        <v>-379.15451617784129</v>
      </c>
      <c r="M308" s="56">
        <f t="shared" si="146"/>
        <v>-351.97741817393398</v>
      </c>
      <c r="N308" s="56">
        <f t="shared" si="147"/>
        <v>-393.46953362888598</v>
      </c>
      <c r="O308" s="57">
        <f t="shared" si="148"/>
        <v>665.2066477325061</v>
      </c>
      <c r="P308" s="57"/>
      <c r="Q308" s="57"/>
      <c r="R308" s="57"/>
      <c r="S308" s="57"/>
      <c r="T308" s="57"/>
      <c r="U308" s="142">
        <f t="shared" si="149"/>
        <v>0</v>
      </c>
      <c r="V308" s="109">
        <f t="shared" si="149"/>
        <v>0</v>
      </c>
      <c r="W308" s="109">
        <f t="shared" si="149"/>
        <v>0</v>
      </c>
      <c r="X308" s="109">
        <f t="shared" si="149"/>
        <v>1</v>
      </c>
    </row>
    <row r="309" spans="2:24" ht="15.75" collapsed="1" thickBot="1" x14ac:dyDescent="0.3">
      <c r="B309" s="58" t="s">
        <v>343</v>
      </c>
      <c r="C309" s="59">
        <v>5</v>
      </c>
      <c r="D309" s="67">
        <v>42179</v>
      </c>
      <c r="E309" s="67">
        <v>42541</v>
      </c>
      <c r="F309" s="60" t="s">
        <v>123</v>
      </c>
      <c r="G309" s="71">
        <f>AVERAGE(G301:G308)</f>
        <v>414.73750000000001</v>
      </c>
      <c r="H309" s="104">
        <f ca="1">((L309/AmountInvested)+1)^(1/Frac10day)-1</f>
        <v>-0.28782105492441101</v>
      </c>
      <c r="I309" s="66">
        <f ca="1">((M309/AmountInvested)+1)^(1/Frac25day)-1</f>
        <v>-2.9992844847911981E-2</v>
      </c>
      <c r="J309" s="66">
        <f ca="1">((N309/AmountInvested)+1)^(1/Frac50day)-1</f>
        <v>0.11204988422406825</v>
      </c>
      <c r="K309" s="105">
        <f ca="1">((O309/AmountInvested)+1)^(1/Frac99day)-1</f>
        <v>0.22514108951063649</v>
      </c>
      <c r="L309" s="61">
        <f ca="1">AVERAGE(OFFSET(L301,,,IncludeRanks))</f>
        <v>-103.17755171779208</v>
      </c>
      <c r="M309" s="61">
        <f ca="1">AVERAGE(OFFSET(M301,,,IncludeRanks))</f>
        <v>-29.562164483626475</v>
      </c>
      <c r="N309" s="61">
        <f ca="1">AVERAGE(OFFSET(N301,,,IncludeRanks))</f>
        <v>205.64564542872176</v>
      </c>
      <c r="O309" s="62">
        <f ca="1">AVERAGE(OFFSET(O301,,,IncludeRanks))</f>
        <v>809.47680280744862</v>
      </c>
      <c r="P309" s="62">
        <v>261</v>
      </c>
      <c r="Q309" s="62">
        <v>184</v>
      </c>
      <c r="R309" s="62">
        <v>86</v>
      </c>
      <c r="S309" s="62">
        <v>76</v>
      </c>
      <c r="T309" s="62"/>
      <c r="U309" s="143">
        <f ca="1">SUM(OFFSET(U301,,,IncludeRanks))/IncludeRanks</f>
        <v>0</v>
      </c>
      <c r="V309" s="143">
        <f ca="1">SUM(OFFSET(V301,,,IncludeRanks))/IncludeRanks</f>
        <v>0</v>
      </c>
      <c r="W309" s="143">
        <f ca="1">SUM(OFFSET(W301,,,IncludeRanks))/IncludeRanks</f>
        <v>1</v>
      </c>
      <c r="X309" s="143">
        <f ca="1">SUM(OFFSET(X301,,,IncludeRanks))/IncludeRanks</f>
        <v>1</v>
      </c>
    </row>
    <row r="310" spans="2:24" ht="15.75" hidden="1" outlineLevel="1" thickBot="1" x14ac:dyDescent="0.3">
      <c r="B310" s="41"/>
      <c r="C310" s="42" t="s">
        <v>197</v>
      </c>
      <c r="D310" s="42" t="s">
        <v>198</v>
      </c>
      <c r="E310" s="43" t="s">
        <v>199</v>
      </c>
      <c r="F310" s="44" t="s">
        <v>200</v>
      </c>
      <c r="G310" s="42" t="s">
        <v>0</v>
      </c>
      <c r="H310" s="114" t="s">
        <v>393</v>
      </c>
      <c r="I310" s="115" t="s">
        <v>203</v>
      </c>
      <c r="J310" s="115" t="s">
        <v>204</v>
      </c>
      <c r="K310" s="116" t="s">
        <v>382</v>
      </c>
      <c r="L310" s="78" t="s">
        <v>371</v>
      </c>
      <c r="M310" s="42" t="s">
        <v>195</v>
      </c>
      <c r="N310" s="42" t="s">
        <v>196</v>
      </c>
      <c r="O310" s="45" t="s">
        <v>383</v>
      </c>
      <c r="P310" s="45"/>
      <c r="Q310" s="45"/>
      <c r="R310" s="45"/>
      <c r="S310" s="45"/>
      <c r="T310" s="45"/>
      <c r="U310" s="144"/>
      <c r="V310" s="144"/>
      <c r="W310" s="144"/>
      <c r="X310" s="144"/>
    </row>
    <row r="311" spans="2:24" ht="15.75" hidden="1" outlineLevel="1" thickBot="1" x14ac:dyDescent="0.3">
      <c r="B311" s="35"/>
      <c r="C311" s="36" t="s">
        <v>353</v>
      </c>
      <c r="D311" s="36"/>
      <c r="E311" s="37">
        <v>3.0979999999999999</v>
      </c>
      <c r="F311" s="38" t="s">
        <v>121</v>
      </c>
      <c r="G311" s="36">
        <v>20939.3</v>
      </c>
      <c r="H311" s="98">
        <v>1.6658874176773524</v>
      </c>
      <c r="I311" s="37">
        <v>-0.25969060304362468</v>
      </c>
      <c r="J311" s="37">
        <v>1.0751222124252888</v>
      </c>
      <c r="K311" s="99">
        <v>0.38008465764920918</v>
      </c>
      <c r="L311" s="39">
        <f t="shared" ref="L311:L318" si="150">AmountInvested*(1+H311)^(Frac10day)-AmountInvested</f>
        <v>304.14195056589961</v>
      </c>
      <c r="M311" s="39">
        <f t="shared" ref="M311:M318" si="151">AmountInvested*(1+I311)^(Frac25day)-AmountInvested</f>
        <v>-288.10301523825365</v>
      </c>
      <c r="N311" s="113">
        <f t="shared" ref="N311:N318" si="152">AmountInvested*(1+J311)^(Frac50day)-AmountInvested</f>
        <v>1501.8236663806456</v>
      </c>
      <c r="O311" s="40">
        <f t="shared" ref="O311:O318" si="153">AmountInvested*(1+K311)^(Frac99day)-AmountInvested</f>
        <v>1314.3739645822752</v>
      </c>
      <c r="P311" s="40"/>
      <c r="Q311" s="40"/>
      <c r="R311" s="40"/>
      <c r="S311" s="40"/>
      <c r="T311" s="40"/>
      <c r="U311" s="139">
        <f t="shared" ref="U311:X318" si="154">IF(L311&gt;0, 1, 0)</f>
        <v>1</v>
      </c>
      <c r="V311" s="107">
        <f t="shared" si="154"/>
        <v>0</v>
      </c>
      <c r="W311" s="107">
        <f t="shared" si="154"/>
        <v>1</v>
      </c>
      <c r="X311" s="107">
        <f t="shared" si="154"/>
        <v>1</v>
      </c>
    </row>
    <row r="312" spans="2:24" ht="15.75" hidden="1" outlineLevel="1" thickBot="1" x14ac:dyDescent="0.3">
      <c r="B312" s="46"/>
      <c r="C312" s="47" t="s">
        <v>354</v>
      </c>
      <c r="D312" s="47"/>
      <c r="E312" s="48">
        <v>3.653</v>
      </c>
      <c r="F312" s="49" t="s">
        <v>121</v>
      </c>
      <c r="G312" s="47">
        <v>7638.5</v>
      </c>
      <c r="H312" s="100">
        <v>8.4310528438535259E-2</v>
      </c>
      <c r="I312" s="48">
        <v>1.9582350691202564</v>
      </c>
      <c r="J312" s="48">
        <v>-0.16302437651936008</v>
      </c>
      <c r="K312" s="101">
        <v>-5.6611800727524697E-2</v>
      </c>
      <c r="L312" s="50">
        <f t="shared" si="150"/>
        <v>24.763600179208879</v>
      </c>
      <c r="M312" s="50">
        <f t="shared" si="151"/>
        <v>1112.0668131862094</v>
      </c>
      <c r="N312" s="50">
        <f t="shared" si="152"/>
        <v>-335.33907524617644</v>
      </c>
      <c r="O312" s="51">
        <f t="shared" si="153"/>
        <v>-220.91993730205286</v>
      </c>
      <c r="P312" s="51"/>
      <c r="Q312" s="51"/>
      <c r="R312" s="51"/>
      <c r="S312" s="51"/>
      <c r="T312" s="51"/>
      <c r="U312" s="140">
        <f t="shared" si="154"/>
        <v>1</v>
      </c>
      <c r="V312" s="108">
        <f t="shared" si="154"/>
        <v>1</v>
      </c>
      <c r="W312" s="108">
        <f t="shared" si="154"/>
        <v>0</v>
      </c>
      <c r="X312" s="108">
        <f t="shared" si="154"/>
        <v>0</v>
      </c>
    </row>
    <row r="313" spans="2:24" ht="15.75" hidden="1" outlineLevel="1" thickBot="1" x14ac:dyDescent="0.3">
      <c r="B313" s="35"/>
      <c r="C313" s="36" t="s">
        <v>355</v>
      </c>
      <c r="D313" s="36"/>
      <c r="E313" s="37">
        <v>4.2720000000000002</v>
      </c>
      <c r="F313" s="38" t="s">
        <v>121</v>
      </c>
      <c r="G313" s="36">
        <v>5338.5</v>
      </c>
      <c r="H313" s="98">
        <v>8.4310528438535259E-2</v>
      </c>
      <c r="I313" s="37">
        <v>1.9582350691202564</v>
      </c>
      <c r="J313" s="37">
        <v>-0.16302437651936008</v>
      </c>
      <c r="K313" s="99">
        <v>8.5778612881458383E-2</v>
      </c>
      <c r="L313" s="39">
        <f t="shared" si="150"/>
        <v>24.763600179208879</v>
      </c>
      <c r="M313" s="39">
        <f t="shared" si="151"/>
        <v>1112.0668131862094</v>
      </c>
      <c r="N313" s="39">
        <f t="shared" si="152"/>
        <v>-335.33907524617644</v>
      </c>
      <c r="O313" s="40">
        <f t="shared" si="153"/>
        <v>320.50206572506977</v>
      </c>
      <c r="P313" s="40"/>
      <c r="Q313" s="40"/>
      <c r="R313" s="40"/>
      <c r="S313" s="40"/>
      <c r="T313" s="40"/>
      <c r="U313" s="141">
        <f t="shared" si="154"/>
        <v>1</v>
      </c>
      <c r="V313" s="107">
        <f t="shared" si="154"/>
        <v>1</v>
      </c>
      <c r="W313" s="107">
        <f t="shared" si="154"/>
        <v>0</v>
      </c>
      <c r="X313" s="107">
        <f t="shared" si="154"/>
        <v>1</v>
      </c>
    </row>
    <row r="314" spans="2:24" ht="15.75" hidden="1" outlineLevel="1" thickBot="1" x14ac:dyDescent="0.3">
      <c r="B314" s="46"/>
      <c r="C314" s="47" t="s">
        <v>356</v>
      </c>
      <c r="D314" s="47"/>
      <c r="E314" s="48">
        <v>5.08</v>
      </c>
      <c r="F314" s="49" t="s">
        <v>121</v>
      </c>
      <c r="G314" s="47">
        <v>3873.7</v>
      </c>
      <c r="H314" s="100">
        <v>8.4310528438535259E-2</v>
      </c>
      <c r="I314" s="48">
        <v>1.9582350691202564</v>
      </c>
      <c r="J314" s="48">
        <v>-0.16302437651936008</v>
      </c>
      <c r="K314" s="101">
        <v>-3.5302260302448096E-2</v>
      </c>
      <c r="L314" s="50">
        <f t="shared" si="150"/>
        <v>24.763600179208879</v>
      </c>
      <c r="M314" s="50">
        <f t="shared" si="151"/>
        <v>1112.0668131862094</v>
      </c>
      <c r="N314" s="50">
        <f t="shared" si="152"/>
        <v>-335.33907524617644</v>
      </c>
      <c r="O314" s="51">
        <f t="shared" si="153"/>
        <v>-136.8270153547528</v>
      </c>
      <c r="P314" s="51"/>
      <c r="Q314" s="51"/>
      <c r="R314" s="51"/>
      <c r="S314" s="51"/>
      <c r="T314" s="51"/>
      <c r="U314" s="140">
        <f t="shared" si="154"/>
        <v>1</v>
      </c>
      <c r="V314" s="108">
        <f t="shared" si="154"/>
        <v>1</v>
      </c>
      <c r="W314" s="108">
        <f t="shared" si="154"/>
        <v>0</v>
      </c>
      <c r="X314" s="108">
        <f t="shared" si="154"/>
        <v>0</v>
      </c>
    </row>
    <row r="315" spans="2:24" ht="15.75" hidden="1" outlineLevel="1" thickBot="1" x14ac:dyDescent="0.3">
      <c r="B315" s="35"/>
      <c r="C315" s="36" t="s">
        <v>357</v>
      </c>
      <c r="D315" s="36"/>
      <c r="E315" s="37">
        <v>3.492</v>
      </c>
      <c r="F315" s="38" t="s">
        <v>121</v>
      </c>
      <c r="G315" s="36">
        <v>3661.2</v>
      </c>
      <c r="H315" s="98">
        <v>8.4310528438535259E-2</v>
      </c>
      <c r="I315" s="37">
        <v>1.9582350691202564</v>
      </c>
      <c r="J315" s="37">
        <v>-0.16302437651936008</v>
      </c>
      <c r="K315" s="99">
        <v>8.5778612881458383E-2</v>
      </c>
      <c r="L315" s="39">
        <f t="shared" si="150"/>
        <v>24.763600179208879</v>
      </c>
      <c r="M315" s="39">
        <f t="shared" si="151"/>
        <v>1112.0668131862094</v>
      </c>
      <c r="N315" s="39">
        <f t="shared" si="152"/>
        <v>-335.33907524617644</v>
      </c>
      <c r="O315" s="40">
        <f t="shared" si="153"/>
        <v>320.50206572506977</v>
      </c>
      <c r="P315" s="40"/>
      <c r="Q315" s="40"/>
      <c r="R315" s="40"/>
      <c r="S315" s="40"/>
      <c r="T315" s="40"/>
      <c r="U315" s="141">
        <f t="shared" si="154"/>
        <v>1</v>
      </c>
      <c r="V315" s="107">
        <f t="shared" si="154"/>
        <v>1</v>
      </c>
      <c r="W315" s="107">
        <f t="shared" si="154"/>
        <v>0</v>
      </c>
      <c r="X315" s="107">
        <f t="shared" si="154"/>
        <v>1</v>
      </c>
    </row>
    <row r="316" spans="2:24" ht="15.75" hidden="1" outlineLevel="1" thickBot="1" x14ac:dyDescent="0.3">
      <c r="B316" s="46"/>
      <c r="C316" s="47" t="s">
        <v>358</v>
      </c>
      <c r="D316" s="47"/>
      <c r="E316" s="48">
        <v>1.1839999999999999</v>
      </c>
      <c r="F316" s="49" t="s">
        <v>121</v>
      </c>
      <c r="G316" s="47">
        <v>2728.2</v>
      </c>
      <c r="H316" s="100">
        <v>15.424573194700333</v>
      </c>
      <c r="I316" s="48">
        <v>2.7355586745321996</v>
      </c>
      <c r="J316" s="48">
        <v>0.31045830754502224</v>
      </c>
      <c r="K316" s="101">
        <v>-0.40577450103193502</v>
      </c>
      <c r="L316" s="50">
        <f t="shared" si="150"/>
        <v>892.81423508487023</v>
      </c>
      <c r="M316" s="50">
        <f t="shared" si="151"/>
        <v>1366.9952801623367</v>
      </c>
      <c r="N316" s="50">
        <f t="shared" si="152"/>
        <v>531.88516082839124</v>
      </c>
      <c r="O316" s="51">
        <f t="shared" si="153"/>
        <v>-1808.7912823359356</v>
      </c>
      <c r="P316" s="51"/>
      <c r="Q316" s="51"/>
      <c r="R316" s="51"/>
      <c r="S316" s="51"/>
      <c r="T316" s="51"/>
      <c r="U316" s="140">
        <f t="shared" si="154"/>
        <v>1</v>
      </c>
      <c r="V316" s="108">
        <f t="shared" si="154"/>
        <v>1</v>
      </c>
      <c r="W316" s="108">
        <f t="shared" si="154"/>
        <v>1</v>
      </c>
      <c r="X316" s="108">
        <f t="shared" si="154"/>
        <v>0</v>
      </c>
    </row>
    <row r="317" spans="2:24" ht="15.75" hidden="1" outlineLevel="1" thickBot="1" x14ac:dyDescent="0.3">
      <c r="B317" s="35"/>
      <c r="C317" s="36" t="s">
        <v>359</v>
      </c>
      <c r="D317" s="36"/>
      <c r="E317" s="37">
        <v>3.1259999999999999</v>
      </c>
      <c r="F317" s="38" t="s">
        <v>121</v>
      </c>
      <c r="G317" s="36">
        <v>2661.1</v>
      </c>
      <c r="H317" s="98">
        <v>-0.56914815339443736</v>
      </c>
      <c r="I317" s="37">
        <v>-0.48244728037746443</v>
      </c>
      <c r="J317" s="37">
        <v>0.1832403919622112</v>
      </c>
      <c r="K317" s="99">
        <v>0.66330862918120648</v>
      </c>
      <c r="L317" s="39">
        <f t="shared" si="150"/>
        <v>-253.99370350331083</v>
      </c>
      <c r="M317" s="39">
        <f t="shared" si="151"/>
        <v>-620.27663287225732</v>
      </c>
      <c r="N317" s="39">
        <f t="shared" si="152"/>
        <v>327.74855393869439</v>
      </c>
      <c r="O317" s="40">
        <f t="shared" si="153"/>
        <v>2153.6368518070831</v>
      </c>
      <c r="P317" s="40"/>
      <c r="Q317" s="40"/>
      <c r="R317" s="40"/>
      <c r="S317" s="40"/>
      <c r="T317" s="40"/>
      <c r="U317" s="141">
        <f t="shared" si="154"/>
        <v>0</v>
      </c>
      <c r="V317" s="107">
        <f t="shared" si="154"/>
        <v>0</v>
      </c>
      <c r="W317" s="107">
        <f t="shared" si="154"/>
        <v>1</v>
      </c>
      <c r="X317" s="107">
        <f t="shared" si="154"/>
        <v>1</v>
      </c>
    </row>
    <row r="318" spans="2:24" ht="15.75" hidden="1" outlineLevel="1" thickBot="1" x14ac:dyDescent="0.3">
      <c r="B318" s="52"/>
      <c r="C318" s="53" t="s">
        <v>360</v>
      </c>
      <c r="D318" s="53"/>
      <c r="E318" s="54">
        <v>2.5779999999999998</v>
      </c>
      <c r="F318" s="55" t="s">
        <v>121</v>
      </c>
      <c r="G318" s="53">
        <v>2384.1</v>
      </c>
      <c r="H318" s="102">
        <v>8.4310528438535259E-2</v>
      </c>
      <c r="I318" s="54">
        <v>1.9582350691202564</v>
      </c>
      <c r="J318" s="54">
        <v>-0.13534159976905968</v>
      </c>
      <c r="K318" s="103">
        <v>-0.3623558846067193</v>
      </c>
      <c r="L318" s="56">
        <f t="shared" si="150"/>
        <v>24.763600179208879</v>
      </c>
      <c r="M318" s="56">
        <f t="shared" si="151"/>
        <v>1112.0668131862094</v>
      </c>
      <c r="N318" s="56">
        <f t="shared" si="152"/>
        <v>-274.87463843289152</v>
      </c>
      <c r="O318" s="57">
        <f t="shared" si="153"/>
        <v>-1584.336346462449</v>
      </c>
      <c r="P318" s="57"/>
      <c r="Q318" s="57"/>
      <c r="R318" s="57"/>
      <c r="S318" s="57"/>
      <c r="T318" s="57"/>
      <c r="U318" s="142">
        <f t="shared" si="154"/>
        <v>1</v>
      </c>
      <c r="V318" s="109">
        <f t="shared" si="154"/>
        <v>1</v>
      </c>
      <c r="W318" s="109">
        <f t="shared" si="154"/>
        <v>0</v>
      </c>
      <c r="X318" s="109">
        <f t="shared" si="154"/>
        <v>0</v>
      </c>
    </row>
    <row r="319" spans="2:24" ht="15.75" collapsed="1" thickBot="1" x14ac:dyDescent="0.3">
      <c r="B319" s="58" t="s">
        <v>344</v>
      </c>
      <c r="C319" s="59">
        <v>8</v>
      </c>
      <c r="D319" s="67">
        <v>42179</v>
      </c>
      <c r="E319" s="67">
        <v>42541</v>
      </c>
      <c r="F319" s="60" t="s">
        <v>121</v>
      </c>
      <c r="G319" s="71">
        <f>AVERAGE(G311:G318)</f>
        <v>6153.0749999999989</v>
      </c>
      <c r="H319" s="104">
        <f ca="1">((L319/AmountInvested)+1)^(1/Frac10day)-1</f>
        <v>1.6658874176773475</v>
      </c>
      <c r="I319" s="66">
        <f ca="1">((M319/AmountInvested)+1)^(1/Frac25day)-1</f>
        <v>-0.25969060304362468</v>
      </c>
      <c r="J319" s="66">
        <f ca="1">((N319/AmountInvested)+1)^(1/Frac50day)-1</f>
        <v>1.0751222124252888</v>
      </c>
      <c r="K319" s="105">
        <f ca="1">((O319/AmountInvested)+1)^(1/Frac99day)-1</f>
        <v>0.3800846576492094</v>
      </c>
      <c r="L319" s="61">
        <f ca="1">AVERAGE(OFFSET(L311,,,IncludeRanks))</f>
        <v>304.14195056589961</v>
      </c>
      <c r="M319" s="61">
        <f ca="1">AVERAGE(OFFSET(M311,,,IncludeRanks))</f>
        <v>-288.10301523825365</v>
      </c>
      <c r="N319" s="61">
        <f ca="1">AVERAGE(OFFSET(N311,,,IncludeRanks))</f>
        <v>1501.8236663806456</v>
      </c>
      <c r="O319" s="62">
        <f ca="1">AVERAGE(OFFSET(O311,,,IncludeRanks))</f>
        <v>1314.3739645822752</v>
      </c>
      <c r="P319" s="62">
        <v>32</v>
      </c>
      <c r="Q319" s="62">
        <v>1112</v>
      </c>
      <c r="R319" s="62">
        <v>-335</v>
      </c>
      <c r="S319" s="62">
        <v>318</v>
      </c>
      <c r="T319" s="62"/>
      <c r="U319" s="143">
        <f ca="1">SUM(OFFSET(U311,,,IncludeRanks))/IncludeRanks</f>
        <v>1</v>
      </c>
      <c r="V319" s="143">
        <f ca="1">SUM(OFFSET(V311,,,IncludeRanks))/IncludeRanks</f>
        <v>0</v>
      </c>
      <c r="W319" s="143">
        <f ca="1">SUM(OFFSET(W311,,,IncludeRanks))/IncludeRanks</f>
        <v>1</v>
      </c>
      <c r="X319" s="143">
        <f ca="1">SUM(OFFSET(X311,,,IncludeRanks))/IncludeRanks</f>
        <v>1</v>
      </c>
    </row>
    <row r="320" spans="2:24" x14ac:dyDescent="0.25">
      <c r="U320" s="145"/>
      <c r="V320" s="145"/>
      <c r="W320" s="145"/>
      <c r="X320" s="145"/>
    </row>
    <row r="321" spans="2:24" x14ac:dyDescent="0.25">
      <c r="E321" t="s">
        <v>397</v>
      </c>
      <c r="F321" s="34"/>
      <c r="G321" s="79">
        <v>1</v>
      </c>
      <c r="K321" t="s">
        <v>223</v>
      </c>
      <c r="L321" s="33">
        <f ca="1">SUBTOTAL(101, L19,L29,L39,L49,L59,L69,L79,L89,L99,L109,L119,L129,L139,L149,L159,L169,L179,L189,L199,L209,L219,L229,L239,L249,L259,L269,L279,L289,L299,L309,L319)</f>
        <v>86.613044399300335</v>
      </c>
      <c r="M321" s="33">
        <f ca="1">SUBTOTAL(101, M19,M29,M39,M49,M59,M69,M79,M89,M99,M109,M119,M129,M139,M149,M159,M169,M179,M189,M199,M209,M219,M229,M239,M249,M259,M269,M279,M289,M299,M309,M319)</f>
        <v>279.99555166535941</v>
      </c>
      <c r="N321" s="33">
        <f ca="1">SUBTOTAL(101, N19,N29,N39,N49,N59,N69,N79,N89,N99,N109,N119,N129,N139,N149,N159,N169,N179,N189,N199,N209,N219,N229,N239,N249,N259,N269,N279,N289,N299,N309,N319)</f>
        <v>137.65301680035188</v>
      </c>
      <c r="O321" s="33">
        <f ca="1">SUBTOTAL(101, O19,O29,O39,O49,O59,O69,O79,O89,O99,O109,O119,O129,O139,O149,O159,O169,O179,O189,O199,O209,O219,O229,O239,O249,O259,O269,O279,O289,O299,O309,O319)</f>
        <v>-341.42953511462912</v>
      </c>
      <c r="P321" s="33">
        <f>SUBTOTAL(101, P19:P319)</f>
        <v>-122.20833333333333</v>
      </c>
      <c r="Q321" s="33">
        <f>SUBTOTAL(101, Q19:Q319)</f>
        <v>619.58333333333337</v>
      </c>
      <c r="R321" s="33">
        <f>SUBTOTAL(101, R19:R319)</f>
        <v>804.83333333333337</v>
      </c>
      <c r="S321" s="33">
        <f>SUBTOTAL(101, S19:S319)</f>
        <v>611.75</v>
      </c>
      <c r="T321" s="33"/>
      <c r="U321" s="145">
        <f ca="1">SUBTOTAL(101, U19,U29,U39,U49,U59,U69,U79,U89,U99,U109,U119,U129,U139,U149,U159,U169,U179,U189,U199,U209,U219,U229,U239,U249,U259,U269,U279,U289,U299,U309,U319)</f>
        <v>0.625</v>
      </c>
      <c r="V321" s="145">
        <f t="shared" ref="V321:X321" ca="1" si="155">SUBTOTAL(101, V19,V29,V39,V49,V59,V69,V79,V89,V99,V109,V119,V129,V139,V149,V159,V169,V179,V189,V199,V209,V219,V229,V239,V249,V259,V269,V279,V289,V299,V309,V319)</f>
        <v>0.54166666666666663</v>
      </c>
      <c r="W321" s="145">
        <f t="shared" ca="1" si="155"/>
        <v>0.5</v>
      </c>
      <c r="X321" s="145">
        <f t="shared" ca="1" si="155"/>
        <v>0.41666666666666669</v>
      </c>
    </row>
    <row r="322" spans="2:24" x14ac:dyDescent="0.25">
      <c r="K322" t="s">
        <v>374</v>
      </c>
      <c r="L322" s="146">
        <f ca="1">((L321/AmountInvested) + 1)^(1/Frac10day)-1</f>
        <v>0.32609740208468407</v>
      </c>
      <c r="M322" s="146">
        <f ca="1">((M321/AmountInvested) + 1)^(1/Frac25day)-1</f>
        <v>0.32848243871101879</v>
      </c>
      <c r="N322" s="146">
        <f ca="1">((N321/AmountInvested) + 1)^(1/Frac50day)-1</f>
        <v>7.3934653585554955E-2</v>
      </c>
      <c r="O322" s="146">
        <f ca="1">((O321/AmountInvested) + 1)^(1/Frac99day)-1</f>
        <v>-8.6639503457504818E-2</v>
      </c>
      <c r="P322" s="1">
        <f>((P321/AmountInvested) + 1)^(1/Frac10day)-1</f>
        <v>-0.33129918395639268</v>
      </c>
      <c r="Q322" s="1">
        <f>((Q321/AmountInvested) + 1)^(1/Frac25day)-1</f>
        <v>0.85581231175982997</v>
      </c>
      <c r="R322" s="1">
        <f>((R321/AmountInvested) + 1)^(1/Frac50day)-1</f>
        <v>0.49760967658114685</v>
      </c>
      <c r="S322" s="1">
        <f>((S321/AmountInvested) + 1)^(1/Frac99day)-1</f>
        <v>0.16753648459878634</v>
      </c>
      <c r="T322" s="1"/>
      <c r="U322" s="85"/>
      <c r="V322" s="85"/>
      <c r="W322" s="85"/>
      <c r="X322" s="85"/>
    </row>
    <row r="323" spans="2:24" x14ac:dyDescent="0.25">
      <c r="K323" t="s">
        <v>384</v>
      </c>
      <c r="L323" s="33">
        <f ca="1">SUBTOTAL(108, L19,L29,L39,L49,L59,L69,L79,L89,L99,L109,L119,L129,L139,L149,L159,L169,L179,L189,L199,L209,L219,L229,L239,L249,L259,L269,L279,L289,L299,L309,L319)</f>
        <v>537.13836841892646</v>
      </c>
      <c r="M323" s="33">
        <f ca="1">SUBTOTAL(108, M19,M29,M39,M49,M59,M69,M79,M89,M99,M109,M119,M129,M139,M149,M159,M169,M179,M189,M199,M209,M219,M229,M239,M249,M259,M269,M279,M289,M299,M309,M319)</f>
        <v>1430.5165524654369</v>
      </c>
      <c r="N323" s="33">
        <f ca="1">SUBTOTAL(108, N19,N29,N39,N49,N59,N69,N79,N89,N99,N109,N119,N129,N139,N149,N159,N169,N179,N189,N199,N209,N219,N229,N239,N249,N259,N269,N279,N289,N299,N309,N319)</f>
        <v>2026.3865669984662</v>
      </c>
      <c r="O323" s="33">
        <f ca="1">SUBTOTAL(108, O19,O29,O39,O49,O59,O69,O79,O89,O99,O109,O119,O129,O139,O149,O159,O169,O179,O189,O199,O209,O219,O229,O239,O249,O259,O269,O279,O289,O299,O309,O319)</f>
        <v>2271.4482286131838</v>
      </c>
      <c r="P323" s="33">
        <f>SUBTOTAL(108,P19:P319)</f>
        <v>524.46798275066851</v>
      </c>
      <c r="Q323" s="33">
        <f>SUBTOTAL(108,Q19:Q319)</f>
        <v>959.9525125697046</v>
      </c>
      <c r="R323" s="33">
        <f>SUBTOTAL(108,R19:R319)</f>
        <v>1360.4938645784314</v>
      </c>
      <c r="S323" s="33">
        <f>SUBTOTAL(108,S19:S319)</f>
        <v>1725.998026505245</v>
      </c>
      <c r="T323" s="33"/>
      <c r="U323" s="85"/>
      <c r="V323" s="85"/>
      <c r="W323" s="85"/>
      <c r="X323" s="85"/>
    </row>
    <row r="324" spans="2:24" x14ac:dyDescent="0.25">
      <c r="U324" s="85"/>
      <c r="V324" s="85"/>
      <c r="W324" s="85"/>
      <c r="X324" s="85"/>
    </row>
    <row r="325" spans="2:24" ht="15.75" thickBot="1" x14ac:dyDescent="0.3">
      <c r="U325" s="85"/>
      <c r="V325" s="85"/>
      <c r="W325" s="85"/>
      <c r="X325" s="85"/>
    </row>
    <row r="326" spans="2:24" x14ac:dyDescent="0.25">
      <c r="B326" s="148"/>
      <c r="C326" s="157" t="s">
        <v>394</v>
      </c>
      <c r="D326" s="158"/>
      <c r="E326" s="158"/>
      <c r="F326" s="159"/>
      <c r="U326" s="85"/>
      <c r="V326" s="85"/>
      <c r="W326" s="85"/>
      <c r="X326" s="85"/>
    </row>
    <row r="327" spans="2:24" x14ac:dyDescent="0.25">
      <c r="B327" s="132" t="s">
        <v>396</v>
      </c>
      <c r="C327" s="118" t="s">
        <v>385</v>
      </c>
      <c r="D327" s="118" t="s">
        <v>386</v>
      </c>
      <c r="E327" s="118" t="s">
        <v>387</v>
      </c>
      <c r="F327" s="119" t="s">
        <v>388</v>
      </c>
      <c r="U327" s="85"/>
      <c r="V327" s="85"/>
      <c r="W327" s="85"/>
      <c r="X327" s="85"/>
    </row>
    <row r="328" spans="2:24" hidden="1" x14ac:dyDescent="0.25">
      <c r="B328" s="130"/>
      <c r="C328" s="121">
        <f ca="1">L321</f>
        <v>86.613044399300335</v>
      </c>
      <c r="D328" s="121">
        <f t="shared" ref="D328:F328" ca="1" si="156">M321</f>
        <v>279.99555166535941</v>
      </c>
      <c r="E328" s="121">
        <f t="shared" ca="1" si="156"/>
        <v>137.65301680035188</v>
      </c>
      <c r="F328" s="121">
        <f t="shared" ca="1" si="156"/>
        <v>-341.42953511462912</v>
      </c>
      <c r="U328" s="85"/>
      <c r="V328" s="85"/>
      <c r="W328" s="85"/>
      <c r="X328" s="85"/>
    </row>
    <row r="329" spans="2:24" x14ac:dyDescent="0.25">
      <c r="B329" s="130">
        <v>1</v>
      </c>
      <c r="C329" s="121">
        <f t="dataTable" ref="C329:F336" dt2D="0" dtr="0" r1="G321" ca="1"/>
        <v>86.613044399300335</v>
      </c>
      <c r="D329" s="121">
        <v>279.99555166535941</v>
      </c>
      <c r="E329" s="121">
        <v>137.65301680035188</v>
      </c>
      <c r="F329" s="122">
        <v>-341.42953511462912</v>
      </c>
      <c r="U329" s="85"/>
      <c r="V329" s="85"/>
      <c r="W329" s="85"/>
      <c r="X329" s="85"/>
    </row>
    <row r="330" spans="2:24" x14ac:dyDescent="0.25">
      <c r="B330" s="130">
        <v>2</v>
      </c>
      <c r="C330" s="121">
        <v>132.31786105541826</v>
      </c>
      <c r="D330" s="121">
        <v>270.81996630563361</v>
      </c>
      <c r="E330" s="121">
        <v>88.809606251721732</v>
      </c>
      <c r="F330" s="122">
        <v>-264.41042528755872</v>
      </c>
      <c r="U330" s="85"/>
      <c r="V330" s="85"/>
      <c r="W330" s="85"/>
      <c r="X330" s="85"/>
    </row>
    <row r="331" spans="2:24" x14ac:dyDescent="0.25">
      <c r="B331" s="130">
        <v>3</v>
      </c>
      <c r="C331" s="121">
        <v>153.25528284469399</v>
      </c>
      <c r="D331" s="121">
        <v>277.41303726913856</v>
      </c>
      <c r="E331" s="121">
        <v>115.02404965331472</v>
      </c>
      <c r="F331" s="122">
        <v>-54.559547583437677</v>
      </c>
      <c r="U331" s="85"/>
      <c r="V331" s="85"/>
      <c r="W331" s="85"/>
      <c r="X331" s="85"/>
    </row>
    <row r="332" spans="2:24" x14ac:dyDescent="0.25">
      <c r="B332" s="130">
        <v>4</v>
      </c>
      <c r="C332" s="121">
        <v>132.7838726664759</v>
      </c>
      <c r="D332" s="121">
        <v>260.09358063559347</v>
      </c>
      <c r="E332" s="121">
        <v>116.5381893709273</v>
      </c>
      <c r="F332" s="122">
        <v>-53.221185936042978</v>
      </c>
      <c r="U332" s="85"/>
      <c r="V332" s="85"/>
      <c r="W332" s="85"/>
      <c r="X332" s="85"/>
    </row>
    <row r="333" spans="2:24" x14ac:dyDescent="0.25">
      <c r="B333" s="130">
        <v>5</v>
      </c>
      <c r="C333" s="121">
        <v>129.69494618824737</v>
      </c>
      <c r="D333" s="121">
        <v>233.79319471917245</v>
      </c>
      <c r="E333" s="121">
        <v>106.43490889451743</v>
      </c>
      <c r="F333" s="122">
        <v>-64.192266777494794</v>
      </c>
      <c r="U333" s="85"/>
      <c r="V333" s="85"/>
      <c r="W333" s="85"/>
      <c r="X333" s="85"/>
    </row>
    <row r="334" spans="2:24" x14ac:dyDescent="0.25">
      <c r="B334" s="130">
        <v>6</v>
      </c>
      <c r="C334" s="121">
        <v>168.47893902796636</v>
      </c>
      <c r="D334" s="121">
        <v>316.859226982991</v>
      </c>
      <c r="E334" s="121">
        <v>263.79739392647093</v>
      </c>
      <c r="F334" s="122">
        <v>12.702645068687646</v>
      </c>
      <c r="U334" s="85"/>
      <c r="V334" s="85"/>
      <c r="W334" s="85"/>
      <c r="X334" s="85"/>
    </row>
    <row r="335" spans="2:24" x14ac:dyDescent="0.25">
      <c r="B335" s="130">
        <v>7</v>
      </c>
      <c r="C335" s="121">
        <v>169.57830457867954</v>
      </c>
      <c r="D335" s="121">
        <v>300.99929636378221</v>
      </c>
      <c r="E335" s="121">
        <v>219.90285335664092</v>
      </c>
      <c r="F335" s="122">
        <v>30.790530472405905</v>
      </c>
      <c r="U335" s="85"/>
      <c r="V335" s="85"/>
      <c r="W335" s="85"/>
      <c r="X335" s="85"/>
    </row>
    <row r="336" spans="2:24" ht="15.75" thickBot="1" x14ac:dyDescent="0.3">
      <c r="B336" s="131">
        <v>8</v>
      </c>
      <c r="C336" s="126">
        <v>174.04629793093807</v>
      </c>
      <c r="D336" s="126">
        <v>293.05643706813368</v>
      </c>
      <c r="E336" s="126">
        <v>205.73010747461078</v>
      </c>
      <c r="F336" s="127">
        <v>41.513657181408988</v>
      </c>
      <c r="U336" s="85"/>
      <c r="V336" s="85"/>
      <c r="W336" s="85"/>
      <c r="X336" s="85"/>
    </row>
    <row r="337" spans="2:24" ht="15.75" thickBot="1" x14ac:dyDescent="0.3">
      <c r="U337" s="85"/>
      <c r="V337" s="85"/>
      <c r="W337" s="85"/>
      <c r="X337" s="85"/>
    </row>
    <row r="338" spans="2:24" x14ac:dyDescent="0.25">
      <c r="B338" s="148"/>
      <c r="C338" s="157" t="s">
        <v>395</v>
      </c>
      <c r="D338" s="158"/>
      <c r="E338" s="158"/>
      <c r="F338" s="160"/>
      <c r="U338" s="85"/>
      <c r="V338" s="85"/>
      <c r="W338" s="85"/>
      <c r="X338" s="85"/>
    </row>
    <row r="339" spans="2:24" x14ac:dyDescent="0.25">
      <c r="B339" s="132" t="s">
        <v>396</v>
      </c>
      <c r="C339" s="118" t="s">
        <v>385</v>
      </c>
      <c r="D339" s="118" t="s">
        <v>386</v>
      </c>
      <c r="E339" s="118" t="s">
        <v>387</v>
      </c>
      <c r="F339" s="120" t="s">
        <v>388</v>
      </c>
    </row>
    <row r="340" spans="2:24" hidden="1" x14ac:dyDescent="0.25">
      <c r="B340" s="130"/>
      <c r="C340" s="137">
        <f ca="1">L322</f>
        <v>0.32609740208468407</v>
      </c>
      <c r="D340" s="137">
        <f t="shared" ref="D340:F340" ca="1" si="157">M322</f>
        <v>0.32848243871101879</v>
      </c>
      <c r="E340" s="137">
        <f t="shared" ca="1" si="157"/>
        <v>7.3934653585554955E-2</v>
      </c>
      <c r="F340" s="137">
        <f t="shared" ca="1" si="157"/>
        <v>-8.6639503457504818E-2</v>
      </c>
    </row>
    <row r="341" spans="2:24" x14ac:dyDescent="0.25">
      <c r="B341" s="130">
        <v>1</v>
      </c>
      <c r="C341" s="137">
        <f t="dataTable" ref="C341:F348" dt2D="0" dtr="0" r1="G321" ca="1"/>
        <v>0.32609740208468407</v>
      </c>
      <c r="D341" s="137">
        <v>0.32848243871101879</v>
      </c>
      <c r="E341" s="137">
        <v>7.3934653585554955E-2</v>
      </c>
      <c r="F341" s="149">
        <v>-8.6639503457504818E-2</v>
      </c>
    </row>
    <row r="342" spans="2:24" x14ac:dyDescent="0.25">
      <c r="B342" s="130">
        <v>2</v>
      </c>
      <c r="C342" s="137">
        <v>0.5375655416359677</v>
      </c>
      <c r="D342" s="137">
        <v>0.31633647182481872</v>
      </c>
      <c r="E342" s="137">
        <v>4.7211487440880218E-2</v>
      </c>
      <c r="F342" s="149">
        <v>-6.7517542434365696E-2</v>
      </c>
    </row>
    <row r="343" spans="2:24" x14ac:dyDescent="0.25">
      <c r="B343" s="130">
        <v>3</v>
      </c>
      <c r="C343" s="137">
        <v>0.64502932139306246</v>
      </c>
      <c r="D343" s="137">
        <v>0.32505370617883966</v>
      </c>
      <c r="E343" s="137">
        <v>6.1486227346250422E-2</v>
      </c>
      <c r="F343" s="149">
        <v>-1.4170533653311335E-2</v>
      </c>
    </row>
    <row r="344" spans="2:24" x14ac:dyDescent="0.25">
      <c r="B344" s="130">
        <v>4</v>
      </c>
      <c r="C344" s="137">
        <v>0.53988159352056719</v>
      </c>
      <c r="D344" s="137">
        <v>0.30226482817549272</v>
      </c>
      <c r="E344" s="137">
        <v>6.231551250528744E-2</v>
      </c>
      <c r="F344" s="149">
        <v>-1.3824417651589482E-2</v>
      </c>
    </row>
    <row r="345" spans="2:24" x14ac:dyDescent="0.25">
      <c r="B345" s="130">
        <v>5</v>
      </c>
      <c r="C345" s="137">
        <v>0.52459266007485761</v>
      </c>
      <c r="D345" s="137">
        <v>0.26833499424158114</v>
      </c>
      <c r="E345" s="137">
        <v>5.679190463679018E-2</v>
      </c>
      <c r="F345" s="149">
        <v>-1.6659457926060939E-2</v>
      </c>
    </row>
    <row r="346" spans="2:24" x14ac:dyDescent="0.25">
      <c r="B346" s="130">
        <v>6</v>
      </c>
      <c r="C346" s="137">
        <v>0.72770216191873627</v>
      </c>
      <c r="D346" s="137">
        <v>0.37830636644059923</v>
      </c>
      <c r="E346" s="137">
        <v>0.1455093248949948</v>
      </c>
      <c r="F346" s="149">
        <v>3.3171201245172366E-3</v>
      </c>
    </row>
    <row r="347" spans="2:24" x14ac:dyDescent="0.25">
      <c r="B347" s="130">
        <v>7</v>
      </c>
      <c r="C347" s="137">
        <v>0.7338258049519979</v>
      </c>
      <c r="D347" s="137">
        <v>0.35666740695940602</v>
      </c>
      <c r="E347" s="137">
        <v>0.12017914523684325</v>
      </c>
      <c r="F347" s="149">
        <v>8.0522177839017495E-3</v>
      </c>
    </row>
    <row r="348" spans="2:24" ht="15.75" thickBot="1" x14ac:dyDescent="0.3">
      <c r="B348" s="131">
        <v>8</v>
      </c>
      <c r="C348" s="138">
        <v>0.75893049205619811</v>
      </c>
      <c r="D348" s="138">
        <v>0.34594601645070289</v>
      </c>
      <c r="E348" s="138">
        <v>0.11209790247871454</v>
      </c>
      <c r="F348" s="150">
        <v>1.08658418844505E-2</v>
      </c>
    </row>
    <row r="349" spans="2:24" ht="15.75" thickBot="1" x14ac:dyDescent="0.3"/>
    <row r="350" spans="2:24" x14ac:dyDescent="0.25">
      <c r="B350" s="148"/>
      <c r="C350" s="157" t="s">
        <v>398</v>
      </c>
      <c r="D350" s="158"/>
      <c r="E350" s="158"/>
      <c r="F350" s="160"/>
    </row>
    <row r="351" spans="2:24" x14ac:dyDescent="0.25">
      <c r="B351" s="132" t="s">
        <v>396</v>
      </c>
      <c r="C351" s="118" t="s">
        <v>385</v>
      </c>
      <c r="D351" s="118" t="s">
        <v>386</v>
      </c>
      <c r="E351" s="118" t="s">
        <v>387</v>
      </c>
      <c r="F351" s="120" t="s">
        <v>388</v>
      </c>
    </row>
    <row r="352" spans="2:24" hidden="1" x14ac:dyDescent="0.25">
      <c r="B352" s="130"/>
      <c r="C352" s="133">
        <f ca="1">U321</f>
        <v>0.625</v>
      </c>
      <c r="D352" s="133">
        <f t="shared" ref="D352:F352" ca="1" si="158">V321</f>
        <v>0.54166666666666663</v>
      </c>
      <c r="E352" s="133">
        <f t="shared" ca="1" si="158"/>
        <v>0.5</v>
      </c>
      <c r="F352" s="133">
        <f t="shared" ca="1" si="158"/>
        <v>0.41666666666666669</v>
      </c>
    </row>
    <row r="353" spans="2:6" x14ac:dyDescent="0.25">
      <c r="B353" s="130">
        <v>1</v>
      </c>
      <c r="C353" s="133">
        <f t="dataTable" ref="C353:F360" dt2D="0" dtr="0" r1="G321" ca="1"/>
        <v>0.625</v>
      </c>
      <c r="D353" s="133">
        <v>0.54166666666666663</v>
      </c>
      <c r="E353" s="133">
        <v>0.5</v>
      </c>
      <c r="F353" s="134">
        <v>0.41666666666666669</v>
      </c>
    </row>
    <row r="354" spans="2:6" x14ac:dyDescent="0.25">
      <c r="B354" s="130">
        <v>2</v>
      </c>
      <c r="C354" s="133">
        <v>0.60416666666666663</v>
      </c>
      <c r="D354" s="133">
        <v>0.58333333333333337</v>
      </c>
      <c r="E354" s="133">
        <v>0.47916666666666669</v>
      </c>
      <c r="F354" s="134">
        <v>0.375</v>
      </c>
    </row>
    <row r="355" spans="2:6" x14ac:dyDescent="0.25">
      <c r="B355" s="130">
        <v>3</v>
      </c>
      <c r="C355" s="133">
        <v>0.62499999999999989</v>
      </c>
      <c r="D355" s="133">
        <v>0.625</v>
      </c>
      <c r="E355" s="133">
        <v>0.51388888888888895</v>
      </c>
      <c r="F355" s="134">
        <v>0.45833333333333331</v>
      </c>
    </row>
    <row r="356" spans="2:6" x14ac:dyDescent="0.25">
      <c r="B356" s="130">
        <v>4</v>
      </c>
      <c r="C356" s="133">
        <v>0.625</v>
      </c>
      <c r="D356" s="133">
        <v>0.61458333333333337</v>
      </c>
      <c r="E356" s="133">
        <v>0.5</v>
      </c>
      <c r="F356" s="134">
        <v>0.41666666666666669</v>
      </c>
    </row>
    <row r="357" spans="2:6" x14ac:dyDescent="0.25">
      <c r="B357" s="130">
        <v>5</v>
      </c>
      <c r="C357" s="133">
        <v>0.61666666666666659</v>
      </c>
      <c r="D357" s="133">
        <v>0.60833333333333339</v>
      </c>
      <c r="E357" s="133">
        <v>0.49166666666666664</v>
      </c>
      <c r="F357" s="134">
        <v>0.42499999999999999</v>
      </c>
    </row>
    <row r="358" spans="2:6" x14ac:dyDescent="0.25">
      <c r="B358" s="130">
        <v>6</v>
      </c>
      <c r="C358" s="133">
        <v>0.65972222222222232</v>
      </c>
      <c r="D358" s="133">
        <v>0.63194444444444442</v>
      </c>
      <c r="E358" s="133">
        <v>0.54861111111111105</v>
      </c>
      <c r="F358" s="134">
        <v>0.40972222222222227</v>
      </c>
    </row>
    <row r="359" spans="2:6" x14ac:dyDescent="0.25">
      <c r="B359" s="130">
        <v>7</v>
      </c>
      <c r="C359" s="133">
        <v>0.66666666666666663</v>
      </c>
      <c r="D359" s="133">
        <v>0.61904761904761896</v>
      </c>
      <c r="E359" s="133">
        <v>0.5357142857142857</v>
      </c>
      <c r="F359" s="134">
        <v>0.40476190476190482</v>
      </c>
    </row>
    <row r="360" spans="2:6" ht="15.75" thickBot="1" x14ac:dyDescent="0.3">
      <c r="B360" s="131">
        <v>8</v>
      </c>
      <c r="C360" s="135">
        <v>0.671875</v>
      </c>
      <c r="D360" s="135">
        <v>0.61458333333333337</v>
      </c>
      <c r="E360" s="135">
        <v>0.52604166666666663</v>
      </c>
      <c r="F360" s="136">
        <v>0.41666666666666669</v>
      </c>
    </row>
  </sheetData>
  <autoFilter ref="B9:S319">
    <filterColumn colId="0">
      <filters>
        <filter val="A (Agilant)"/>
        <filter val="B (Barnes Group Inc.)"/>
        <filter val="C (Citigroup Inc.)"/>
        <filter val="D (Dominion Resources, Inc.)"/>
        <filter val="E (Eni SpA)"/>
        <filter val="F (Ford Motor Co.)"/>
        <filter val="G (Genpact Limited)"/>
        <filter val="H (Hyatt Hotels Corporation)"/>
        <filter val="I (IntelSat S.A.)"/>
        <filter val="K (Kellog Company)"/>
        <filter val="L (Loews Corporation)"/>
        <filter val="M (Macy's, Inc.)"/>
        <filter val="N (NetSuite, Inc.)"/>
        <filter val="O (Realty Income Corporation)"/>
        <filter val="P (Pandora Media, Inc.)"/>
        <filter val="Q (Quintiles IMS Holdings, Inc.)"/>
        <filter val="R (Ryder System, Inc.)"/>
        <filter val="S (Sprint Corporation)"/>
        <filter val="T (AT&amp;T, Inc.)"/>
        <filter val="V (Visa Inc.)"/>
        <filter val="W (Wayfair, Inc.)"/>
        <filter val="X (United States Steel Corp.)"/>
        <filter val="Y (Alleghany Corporation)"/>
        <filter val="Z (Zillow Group, Inc.)"/>
      </filters>
    </filterColumn>
  </autoFilter>
  <mergeCells count="3">
    <mergeCell ref="C326:F326"/>
    <mergeCell ref="C338:F338"/>
    <mergeCell ref="C350:F350"/>
  </mergeCells>
  <dataValidations count="1">
    <dataValidation type="list" allowBlank="1" showInputMessage="1" showErrorMessage="1" sqref="G321">
      <formula1>"1,2,3,4,5,6,7,8"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10"/>
  <sheetViews>
    <sheetView showGridLines="0" workbookViewId="0">
      <selection activeCell="F23" sqref="F23"/>
    </sheetView>
  </sheetViews>
  <sheetFormatPr defaultRowHeight="15" x14ac:dyDescent="0.25"/>
  <cols>
    <col min="3" max="7" width="9.140625" customWidth="1"/>
  </cols>
  <sheetData>
    <row r="1" spans="2:10" ht="15" customHeight="1" x14ac:dyDescent="0.25">
      <c r="B1" s="161" t="s">
        <v>396</v>
      </c>
      <c r="C1" s="157" t="s">
        <v>394</v>
      </c>
      <c r="D1" s="158"/>
      <c r="E1" s="158"/>
      <c r="F1" s="159"/>
      <c r="G1" s="157" t="s">
        <v>395</v>
      </c>
      <c r="H1" s="158"/>
      <c r="I1" s="158"/>
      <c r="J1" s="160"/>
    </row>
    <row r="2" spans="2:10" x14ac:dyDescent="0.25">
      <c r="B2" s="162"/>
      <c r="C2" s="118" t="s">
        <v>385</v>
      </c>
      <c r="D2" s="118" t="s">
        <v>386</v>
      </c>
      <c r="E2" s="118" t="s">
        <v>387</v>
      </c>
      <c r="F2" s="119" t="s">
        <v>388</v>
      </c>
      <c r="G2" s="118" t="s">
        <v>385</v>
      </c>
      <c r="H2" s="118" t="s">
        <v>386</v>
      </c>
      <c r="I2" s="118" t="s">
        <v>387</v>
      </c>
      <c r="J2" s="120" t="s">
        <v>388</v>
      </c>
    </row>
    <row r="3" spans="2:10" x14ac:dyDescent="0.25">
      <c r="B3" s="35">
        <v>1</v>
      </c>
      <c r="C3" s="121">
        <v>86.613044399300335</v>
      </c>
      <c r="D3" s="121">
        <v>279.99555166535941</v>
      </c>
      <c r="E3" s="121">
        <v>137.65301680035188</v>
      </c>
      <c r="F3" s="122">
        <v>-341.42953511462912</v>
      </c>
      <c r="G3" s="123">
        <v>0.32609740208468407</v>
      </c>
      <c r="H3" s="123">
        <v>0.32848243871101879</v>
      </c>
      <c r="I3" s="123">
        <v>7.3934653585554955E-2</v>
      </c>
      <c r="J3" s="124">
        <v>-8.6639503457504818E-2</v>
      </c>
    </row>
    <row r="4" spans="2:10" x14ac:dyDescent="0.25">
      <c r="B4" s="35">
        <v>2</v>
      </c>
      <c r="C4" s="121">
        <v>132.31786105541826</v>
      </c>
      <c r="D4" s="121">
        <v>270.81996630563361</v>
      </c>
      <c r="E4" s="121">
        <v>88.809606251721732</v>
      </c>
      <c r="F4" s="122">
        <v>-264.41042528755872</v>
      </c>
      <c r="G4" s="123">
        <v>0.5375655416359677</v>
      </c>
      <c r="H4" s="123">
        <v>0.31633647182481872</v>
      </c>
      <c r="I4" s="123">
        <v>4.7211487440880218E-2</v>
      </c>
      <c r="J4" s="124">
        <v>-6.7517542434365696E-2</v>
      </c>
    </row>
    <row r="5" spans="2:10" x14ac:dyDescent="0.25">
      <c r="B5" s="35">
        <v>3</v>
      </c>
      <c r="C5" s="121">
        <v>153.25528284469399</v>
      </c>
      <c r="D5" s="121">
        <v>277.41303726913856</v>
      </c>
      <c r="E5" s="121">
        <v>115.02404965331472</v>
      </c>
      <c r="F5" s="122">
        <v>-54.559547583437677</v>
      </c>
      <c r="G5" s="123">
        <v>0.64502932139306246</v>
      </c>
      <c r="H5" s="123">
        <v>0.32505370617883966</v>
      </c>
      <c r="I5" s="123">
        <v>6.1486227346250422E-2</v>
      </c>
      <c r="J5" s="124">
        <v>-1.4170533653311335E-2</v>
      </c>
    </row>
    <row r="6" spans="2:10" x14ac:dyDescent="0.25">
      <c r="B6" s="35">
        <v>4</v>
      </c>
      <c r="C6" s="121">
        <v>132.7838726664759</v>
      </c>
      <c r="D6" s="121">
        <v>260.09358063559347</v>
      </c>
      <c r="E6" s="121">
        <v>116.5381893709273</v>
      </c>
      <c r="F6" s="122">
        <v>-53.221185936042978</v>
      </c>
      <c r="G6" s="123">
        <v>0.53988159352056719</v>
      </c>
      <c r="H6" s="123">
        <v>0.30226482817549272</v>
      </c>
      <c r="I6" s="123">
        <v>6.231551250528744E-2</v>
      </c>
      <c r="J6" s="124">
        <v>-1.3824417651589482E-2</v>
      </c>
    </row>
    <row r="7" spans="2:10" x14ac:dyDescent="0.25">
      <c r="B7" s="35">
        <v>5</v>
      </c>
      <c r="C7" s="121">
        <v>129.69494618824737</v>
      </c>
      <c r="D7" s="121">
        <v>233.79319471917245</v>
      </c>
      <c r="E7" s="121">
        <v>106.43490889451743</v>
      </c>
      <c r="F7" s="122">
        <v>-64.192266777494794</v>
      </c>
      <c r="G7" s="123">
        <v>0.52459266007485761</v>
      </c>
      <c r="H7" s="123">
        <v>0.26833499424158114</v>
      </c>
      <c r="I7" s="123">
        <v>5.679190463679018E-2</v>
      </c>
      <c r="J7" s="124">
        <v>-1.6659457926060939E-2</v>
      </c>
    </row>
    <row r="8" spans="2:10" x14ac:dyDescent="0.25">
      <c r="B8" s="35">
        <v>6</v>
      </c>
      <c r="C8" s="121">
        <v>168.47893902796636</v>
      </c>
      <c r="D8" s="121">
        <v>316.859226982991</v>
      </c>
      <c r="E8" s="121">
        <v>263.79739392647093</v>
      </c>
      <c r="F8" s="122">
        <v>12.702645068687646</v>
      </c>
      <c r="G8" s="123">
        <v>0.72770216191873627</v>
      </c>
      <c r="H8" s="123">
        <v>0.37830636644059923</v>
      </c>
      <c r="I8" s="123">
        <v>0.1455093248949948</v>
      </c>
      <c r="J8" s="124">
        <v>3.3171201245172366E-3</v>
      </c>
    </row>
    <row r="9" spans="2:10" x14ac:dyDescent="0.25">
      <c r="B9" s="35">
        <v>7</v>
      </c>
      <c r="C9" s="121">
        <v>169.57830457867954</v>
      </c>
      <c r="D9" s="121">
        <v>300.99929636378221</v>
      </c>
      <c r="E9" s="121">
        <v>219.90285335664092</v>
      </c>
      <c r="F9" s="122">
        <v>30.790530472405905</v>
      </c>
      <c r="G9" s="123">
        <v>0.7338258049519979</v>
      </c>
      <c r="H9" s="123">
        <v>0.35666740695940602</v>
      </c>
      <c r="I9" s="123">
        <v>0.12017914523684325</v>
      </c>
      <c r="J9" s="124">
        <v>8.0522177839017495E-3</v>
      </c>
    </row>
    <row r="10" spans="2:10" ht="15.75" thickBot="1" x14ac:dyDescent="0.3">
      <c r="B10" s="125">
        <v>8</v>
      </c>
      <c r="C10" s="126">
        <v>174.04629793093807</v>
      </c>
      <c r="D10" s="126">
        <v>293.05643706813368</v>
      </c>
      <c r="E10" s="126">
        <v>205.73010747461078</v>
      </c>
      <c r="F10" s="127">
        <v>41.513657181408988</v>
      </c>
      <c r="G10" s="128">
        <v>0.75893049205619811</v>
      </c>
      <c r="H10" s="128">
        <v>0.34594601645070289</v>
      </c>
      <c r="I10" s="128">
        <v>0.11209790247871454</v>
      </c>
      <c r="J10" s="129">
        <v>1.08658418844505E-2</v>
      </c>
    </row>
  </sheetData>
  <mergeCells count="3">
    <mergeCell ref="C1:F1"/>
    <mergeCell ref="G1:J1"/>
    <mergeCell ref="B1:B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K17"/>
  <sheetViews>
    <sheetView topLeftCell="A7" workbookViewId="0">
      <selection activeCell="O34" sqref="O34"/>
    </sheetView>
  </sheetViews>
  <sheetFormatPr defaultRowHeight="15" x14ac:dyDescent="0.25"/>
  <cols>
    <col min="3" max="7" width="9.140625" customWidth="1"/>
  </cols>
  <sheetData>
    <row r="1" spans="2:11" ht="15" customHeight="1" x14ac:dyDescent="0.25">
      <c r="B1" s="161" t="s">
        <v>396</v>
      </c>
      <c r="C1" s="157" t="s">
        <v>394</v>
      </c>
      <c r="D1" s="158"/>
      <c r="E1" s="158"/>
      <c r="F1" s="159"/>
      <c r="G1" s="157" t="s">
        <v>395</v>
      </c>
      <c r="H1" s="158"/>
      <c r="I1" s="158"/>
      <c r="J1" s="160"/>
    </row>
    <row r="2" spans="2:11" x14ac:dyDescent="0.25">
      <c r="B2" s="162"/>
      <c r="C2" s="118" t="s">
        <v>385</v>
      </c>
      <c r="D2" s="118" t="s">
        <v>386</v>
      </c>
      <c r="E2" s="118" t="s">
        <v>387</v>
      </c>
      <c r="F2" s="119" t="s">
        <v>388</v>
      </c>
      <c r="G2" s="118" t="s">
        <v>385</v>
      </c>
      <c r="H2" s="118" t="s">
        <v>386</v>
      </c>
      <c r="I2" s="118" t="s">
        <v>387</v>
      </c>
      <c r="J2" s="120" t="s">
        <v>388</v>
      </c>
    </row>
    <row r="3" spans="2:11" x14ac:dyDescent="0.25">
      <c r="B3" s="35">
        <v>1</v>
      </c>
      <c r="C3" s="121">
        <v>90.542857389282588</v>
      </c>
      <c r="D3" s="121">
        <v>121.69430837998797</v>
      </c>
      <c r="E3" s="121">
        <v>23.859263371020099</v>
      </c>
      <c r="F3" s="122">
        <v>-508.76233515834355</v>
      </c>
      <c r="G3" s="123">
        <v>0.34311108642423083</v>
      </c>
      <c r="H3" s="123">
        <v>0.13248663862152221</v>
      </c>
      <c r="I3" s="123">
        <v>1.2511101645072076E-2</v>
      </c>
      <c r="J3" s="124">
        <v>-0.12734573945052208</v>
      </c>
    </row>
    <row r="4" spans="2:11" x14ac:dyDescent="0.25">
      <c r="B4" s="35">
        <v>2</v>
      </c>
      <c r="C4" s="121">
        <v>151.00390104816177</v>
      </c>
      <c r="D4" s="121">
        <v>365.01660028629954</v>
      </c>
      <c r="E4" s="121">
        <v>281.79896502110506</v>
      </c>
      <c r="F4" s="122">
        <v>-184.08669814626595</v>
      </c>
      <c r="G4" s="123">
        <v>0.63313333629174262</v>
      </c>
      <c r="H4" s="123">
        <v>0.44593440581100441</v>
      </c>
      <c r="I4" s="123">
        <v>0.15603041238141468</v>
      </c>
      <c r="J4" s="124">
        <v>-4.7314208007851577E-2</v>
      </c>
    </row>
    <row r="5" spans="2:11" x14ac:dyDescent="0.25">
      <c r="B5" s="35">
        <v>3</v>
      </c>
      <c r="C5" s="121">
        <v>162.83325898239687</v>
      </c>
      <c r="D5" s="121">
        <v>378.69361145819067</v>
      </c>
      <c r="E5" s="121">
        <v>332.20581876053728</v>
      </c>
      <c r="F5" s="122">
        <v>250.82461681905079</v>
      </c>
      <c r="G5" s="123">
        <v>0.69658365644317</v>
      </c>
      <c r="H5" s="123">
        <v>0.46567982965321075</v>
      </c>
      <c r="I5" s="123">
        <v>0.18590715496842503</v>
      </c>
      <c r="J5" s="124">
        <v>6.6759313026466982E-2</v>
      </c>
    </row>
    <row r="6" spans="2:11" x14ac:dyDescent="0.25">
      <c r="B6" s="35">
        <v>4</v>
      </c>
      <c r="C6" s="121">
        <v>165.37892743701877</v>
      </c>
      <c r="D6" s="121">
        <v>417.10864616733102</v>
      </c>
      <c r="E6" s="121">
        <v>368.90032993148856</v>
      </c>
      <c r="F6" s="122">
        <v>219.80192831116491</v>
      </c>
      <c r="G6" s="123">
        <v>0.71054730368519592</v>
      </c>
      <c r="H6" s="123">
        <v>0.52244833565349302</v>
      </c>
      <c r="I6" s="123">
        <v>0.20804650038722761</v>
      </c>
      <c r="J6" s="124">
        <v>5.8357893558095952E-2</v>
      </c>
    </row>
    <row r="7" spans="2:11" x14ac:dyDescent="0.25">
      <c r="B7" s="35">
        <v>5</v>
      </c>
      <c r="C7" s="121">
        <v>137.67307121828708</v>
      </c>
      <c r="D7" s="121">
        <v>357.8556608989789</v>
      </c>
      <c r="E7" s="121">
        <v>309.52120825343144</v>
      </c>
      <c r="F7" s="122">
        <v>211.53233222643271</v>
      </c>
      <c r="G7" s="123">
        <v>0.56438542573833717</v>
      </c>
      <c r="H7" s="123">
        <v>0.43569227286204026</v>
      </c>
      <c r="I7" s="123">
        <v>0.17238543899880598</v>
      </c>
      <c r="J7" s="124">
        <v>5.6125272188716657E-2</v>
      </c>
    </row>
    <row r="8" spans="2:11" x14ac:dyDescent="0.25">
      <c r="B8" s="35">
        <v>6</v>
      </c>
      <c r="C8" s="121">
        <v>162.85843420094096</v>
      </c>
      <c r="D8" s="121">
        <v>420.04329582185807</v>
      </c>
      <c r="E8" s="121">
        <v>438.16581901251084</v>
      </c>
      <c r="F8" s="122">
        <v>220.79766772674682</v>
      </c>
      <c r="G8" s="123">
        <v>0.6967212064481314</v>
      </c>
      <c r="H8" s="123">
        <v>0.52686560822117556</v>
      </c>
      <c r="I8" s="123">
        <v>0.25074765082700412</v>
      </c>
      <c r="J8" s="124">
        <v>5.8626918918784687E-2</v>
      </c>
    </row>
    <row r="9" spans="2:11" x14ac:dyDescent="0.25">
      <c r="B9" s="35">
        <v>7</v>
      </c>
      <c r="C9" s="121">
        <v>140.89858760270693</v>
      </c>
      <c r="D9" s="121">
        <v>380.6599602033337</v>
      </c>
      <c r="E9" s="121">
        <v>386.60108426237554</v>
      </c>
      <c r="F9" s="122">
        <v>190.97083510277281</v>
      </c>
      <c r="G9" s="123">
        <v>0.58075766928113848</v>
      </c>
      <c r="H9" s="123">
        <v>0.46853856186154008</v>
      </c>
      <c r="I9" s="123">
        <v>0.21884490354037656</v>
      </c>
      <c r="J9" s="124">
        <v>5.0586684953998207E-2</v>
      </c>
    </row>
    <row r="10" spans="2:11" ht="15.75" thickBot="1" x14ac:dyDescent="0.3">
      <c r="B10" s="125">
        <v>8</v>
      </c>
      <c r="C10" s="126">
        <v>153.45420904628915</v>
      </c>
      <c r="D10" s="126">
        <v>378.54609397203421</v>
      </c>
      <c r="E10" s="126">
        <v>381.07898065482863</v>
      </c>
      <c r="F10" s="127">
        <v>164.23423087294023</v>
      </c>
      <c r="G10" s="128">
        <v>0.64608444935074805</v>
      </c>
      <c r="H10" s="128">
        <v>0.46546556737429245</v>
      </c>
      <c r="I10" s="128">
        <v>0.21546778682147516</v>
      </c>
      <c r="J10" s="129">
        <v>4.3411567004698393E-2</v>
      </c>
    </row>
    <row r="13" spans="2:11" x14ac:dyDescent="0.25">
      <c r="G13" s="31">
        <v>1</v>
      </c>
      <c r="H13" s="31">
        <v>2</v>
      </c>
      <c r="I13" s="31">
        <v>3</v>
      </c>
      <c r="J13" s="31">
        <v>4</v>
      </c>
      <c r="K13" s="31">
        <v>5</v>
      </c>
    </row>
    <row r="14" spans="2:11" x14ac:dyDescent="0.25">
      <c r="F14">
        <v>10</v>
      </c>
      <c r="G14" s="1">
        <v>0.34311108642423083</v>
      </c>
      <c r="H14" s="1">
        <v>0.63313333629174262</v>
      </c>
      <c r="I14" s="1">
        <v>0.69658365644317</v>
      </c>
      <c r="J14" s="1">
        <v>0.71054730368519592</v>
      </c>
      <c r="K14" s="1">
        <v>0.56438542573833717</v>
      </c>
    </row>
    <row r="15" spans="2:11" x14ac:dyDescent="0.25">
      <c r="F15">
        <v>25</v>
      </c>
      <c r="G15" s="1">
        <v>0.13248663862152221</v>
      </c>
      <c r="H15" s="1">
        <v>0.44593440581100441</v>
      </c>
      <c r="I15" s="1">
        <v>0.46567982965321075</v>
      </c>
      <c r="J15" s="1">
        <v>0.52244833565349302</v>
      </c>
      <c r="K15" s="1">
        <v>0.43569227286204026</v>
      </c>
    </row>
    <row r="16" spans="2:11" x14ac:dyDescent="0.25">
      <c r="F16">
        <v>50</v>
      </c>
      <c r="G16" s="1">
        <v>1.2511101645072076E-2</v>
      </c>
      <c r="H16" s="1">
        <v>0.15603041238141468</v>
      </c>
      <c r="I16" s="1">
        <v>0.18590715496842503</v>
      </c>
      <c r="J16" s="1">
        <v>0.20804650038722761</v>
      </c>
      <c r="K16" s="1">
        <v>0.17238543899880598</v>
      </c>
    </row>
    <row r="17" spans="6:11" x14ac:dyDescent="0.25">
      <c r="F17">
        <v>99</v>
      </c>
      <c r="G17" s="1">
        <v>-0.12734573945052208</v>
      </c>
      <c r="H17" s="1">
        <v>-4.7314208007851577E-2</v>
      </c>
      <c r="I17" s="1">
        <v>6.6759313026466982E-2</v>
      </c>
      <c r="J17" s="1">
        <v>5.8357893558095952E-2</v>
      </c>
      <c r="K17" s="1">
        <v>5.6125272188716657E-2</v>
      </c>
    </row>
  </sheetData>
  <mergeCells count="3">
    <mergeCell ref="C1:F1"/>
    <mergeCell ref="G1:J1"/>
    <mergeCell ref="B1:B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10"/>
  <sheetViews>
    <sheetView workbookViewId="0">
      <selection activeCell="K23" sqref="K23"/>
    </sheetView>
  </sheetViews>
  <sheetFormatPr defaultRowHeight="15" x14ac:dyDescent="0.25"/>
  <cols>
    <col min="3" max="7" width="9.140625" customWidth="1"/>
  </cols>
  <sheetData>
    <row r="1" spans="2:10" ht="15" customHeight="1" x14ac:dyDescent="0.25">
      <c r="B1" s="161" t="s">
        <v>396</v>
      </c>
      <c r="C1" s="157" t="s">
        <v>394</v>
      </c>
      <c r="D1" s="158"/>
      <c r="E1" s="158"/>
      <c r="F1" s="159"/>
      <c r="G1" s="157" t="s">
        <v>395</v>
      </c>
      <c r="H1" s="158"/>
      <c r="I1" s="158"/>
      <c r="J1" s="160"/>
    </row>
    <row r="2" spans="2:10" x14ac:dyDescent="0.25">
      <c r="B2" s="162"/>
      <c r="C2" s="118" t="s">
        <v>385</v>
      </c>
      <c r="D2" s="118" t="s">
        <v>386</v>
      </c>
      <c r="E2" s="118" t="s">
        <v>387</v>
      </c>
      <c r="F2" s="119" t="s">
        <v>388</v>
      </c>
      <c r="G2" s="118" t="s">
        <v>385</v>
      </c>
      <c r="H2" s="118" t="s">
        <v>386</v>
      </c>
      <c r="I2" s="118" t="s">
        <v>387</v>
      </c>
      <c r="J2" s="120" t="s">
        <v>388</v>
      </c>
    </row>
    <row r="3" spans="2:10" x14ac:dyDescent="0.25">
      <c r="B3" s="35">
        <v>1</v>
      </c>
      <c r="C3" s="121">
        <v>425.21885116689776</v>
      </c>
      <c r="D3" s="121">
        <v>710.10229228367518</v>
      </c>
      <c r="E3" s="121">
        <v>1268.7850033406148</v>
      </c>
      <c r="F3" s="122">
        <v>789.20011170120404</v>
      </c>
      <c r="G3" s="123">
        <v>2.9073169355294053</v>
      </c>
      <c r="H3" s="123">
        <v>1.0251101507151192</v>
      </c>
      <c r="I3" s="123">
        <v>0.86493240089382439</v>
      </c>
      <c r="J3" s="124">
        <v>0.21915495576429955</v>
      </c>
    </row>
    <row r="4" spans="2:10" x14ac:dyDescent="0.25">
      <c r="B4" s="35">
        <v>2</v>
      </c>
      <c r="C4" s="121">
        <v>303.78996520675781</v>
      </c>
      <c r="D4" s="121">
        <v>656.27402520877024</v>
      </c>
      <c r="E4" s="121">
        <v>870.57927649073997</v>
      </c>
      <c r="F4" s="122">
        <v>482.19065127288434</v>
      </c>
      <c r="G4" s="123">
        <v>1.6629087019168445</v>
      </c>
      <c r="H4" s="123">
        <v>0.92283070914619914</v>
      </c>
      <c r="I4" s="123">
        <v>0.54576851453016717</v>
      </c>
      <c r="J4" s="124">
        <v>0.13071508318776193</v>
      </c>
    </row>
    <row r="5" spans="2:10" x14ac:dyDescent="0.25">
      <c r="B5" s="35">
        <v>3</v>
      </c>
      <c r="C5" s="121">
        <v>301.30802987004569</v>
      </c>
      <c r="D5" s="121">
        <v>637.55517035359162</v>
      </c>
      <c r="E5" s="121">
        <v>775.26373633101468</v>
      </c>
      <c r="F5" s="122">
        <v>722.6800612243934</v>
      </c>
      <c r="G5" s="123">
        <v>1.6419964419603601</v>
      </c>
      <c r="H5" s="123">
        <v>0.88837111238244426</v>
      </c>
      <c r="I5" s="123">
        <v>0.47634918744288623</v>
      </c>
      <c r="J5" s="124">
        <v>0.19964351838046124</v>
      </c>
    </row>
    <row r="6" spans="2:10" x14ac:dyDescent="0.25">
      <c r="B6" s="35">
        <v>4</v>
      </c>
      <c r="C6" s="121">
        <v>278.85150114882452</v>
      </c>
      <c r="D6" s="121">
        <v>640.62138595784006</v>
      </c>
      <c r="E6" s="121">
        <v>713.99734307017491</v>
      </c>
      <c r="F6" s="122">
        <v>551.50863494062401</v>
      </c>
      <c r="G6" s="123">
        <v>1.4598799619682499</v>
      </c>
      <c r="H6" s="123">
        <v>0.893977252508797</v>
      </c>
      <c r="I6" s="123">
        <v>0.43307485152587377</v>
      </c>
      <c r="J6" s="124">
        <v>0.15032507803771944</v>
      </c>
    </row>
    <row r="7" spans="2:10" x14ac:dyDescent="0.25">
      <c r="B7" s="35">
        <v>5</v>
      </c>
      <c r="C7" s="121">
        <v>210.32286419332033</v>
      </c>
      <c r="D7" s="121">
        <v>530.68711541716027</v>
      </c>
      <c r="E7" s="121">
        <v>574.93844072164472</v>
      </c>
      <c r="F7" s="122">
        <v>439.19142116409955</v>
      </c>
      <c r="G7" s="123">
        <v>0.97622947706571672</v>
      </c>
      <c r="H7" s="123">
        <v>0.70209304059034072</v>
      </c>
      <c r="I7" s="123">
        <v>0.33864997010350217</v>
      </c>
      <c r="J7" s="124">
        <v>0.11865497832984651</v>
      </c>
    </row>
    <row r="8" spans="2:10" x14ac:dyDescent="0.25">
      <c r="B8" s="35">
        <v>6</v>
      </c>
      <c r="C8" s="121">
        <v>253.56503447210807</v>
      </c>
      <c r="D8" s="121">
        <v>594.77123267090087</v>
      </c>
      <c r="E8" s="121">
        <v>707.02188754816018</v>
      </c>
      <c r="F8" s="122">
        <v>641.15514412096513</v>
      </c>
      <c r="G8" s="123">
        <v>1.2693710048002784</v>
      </c>
      <c r="H8" s="123">
        <v>0.81169406019582846</v>
      </c>
      <c r="I8" s="123">
        <v>0.42821361117673074</v>
      </c>
      <c r="J8" s="124">
        <v>0.17599506767425921</v>
      </c>
    </row>
    <row r="9" spans="2:10" x14ac:dyDescent="0.25">
      <c r="B9" s="35">
        <v>7</v>
      </c>
      <c r="C9" s="121">
        <v>214.67860892203171</v>
      </c>
      <c r="D9" s="121">
        <v>524.09828994365978</v>
      </c>
      <c r="E9" s="121">
        <v>625.03660743864623</v>
      </c>
      <c r="F9" s="122">
        <v>533.12143788733613</v>
      </c>
      <c r="G9" s="123">
        <v>1.0040081886788346</v>
      </c>
      <c r="H9" s="123">
        <v>0.69117089912566776</v>
      </c>
      <c r="I9" s="123">
        <v>0.37206972872034116</v>
      </c>
      <c r="J9" s="124">
        <v>0.14510308815323669</v>
      </c>
    </row>
    <row r="10" spans="2:10" ht="15.75" thickBot="1" x14ac:dyDescent="0.3">
      <c r="B10" s="125">
        <v>8</v>
      </c>
      <c r="C10" s="126">
        <v>216.24208035107682</v>
      </c>
      <c r="D10" s="126">
        <v>488.86867802376992</v>
      </c>
      <c r="E10" s="126">
        <v>606.1190958379492</v>
      </c>
      <c r="F10" s="127">
        <v>543.20051261455797</v>
      </c>
      <c r="G10" s="128">
        <v>1.0140712341891804</v>
      </c>
      <c r="H10" s="128">
        <v>0.63383784342717875</v>
      </c>
      <c r="I10" s="128">
        <v>0.3593718060160469</v>
      </c>
      <c r="J10" s="129">
        <v>0.1479637450750757</v>
      </c>
    </row>
  </sheetData>
  <mergeCells count="3">
    <mergeCell ref="C1:F1"/>
    <mergeCell ref="G1:J1"/>
    <mergeCell ref="B1:B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10"/>
  <sheetViews>
    <sheetView topLeftCell="F1" workbookViewId="0">
      <selection activeCell="I16" sqref="I16"/>
    </sheetView>
  </sheetViews>
  <sheetFormatPr defaultRowHeight="15" x14ac:dyDescent="0.25"/>
  <cols>
    <col min="3" max="6" width="9.140625" customWidth="1"/>
    <col min="7" max="7" width="18" customWidth="1"/>
    <col min="8" max="8" width="14.85546875" customWidth="1"/>
    <col min="9" max="9" width="13" customWidth="1"/>
  </cols>
  <sheetData>
    <row r="1" spans="2:10" ht="15" customHeight="1" x14ac:dyDescent="0.25">
      <c r="B1" s="161" t="s">
        <v>396</v>
      </c>
      <c r="C1" s="157" t="s">
        <v>394</v>
      </c>
      <c r="D1" s="158"/>
      <c r="E1" s="158"/>
      <c r="F1" s="159"/>
      <c r="G1" s="157" t="s">
        <v>395</v>
      </c>
      <c r="H1" s="158"/>
      <c r="I1" s="158"/>
      <c r="J1" s="160"/>
    </row>
    <row r="2" spans="2:10" x14ac:dyDescent="0.25">
      <c r="B2" s="162"/>
      <c r="C2" s="118" t="s">
        <v>385</v>
      </c>
      <c r="D2" s="118" t="s">
        <v>386</v>
      </c>
      <c r="E2" s="118" t="s">
        <v>387</v>
      </c>
      <c r="F2" s="119" t="s">
        <v>388</v>
      </c>
      <c r="G2" s="118" t="s">
        <v>385</v>
      </c>
      <c r="H2" s="118" t="s">
        <v>386</v>
      </c>
      <c r="I2" s="118" t="s">
        <v>387</v>
      </c>
      <c r="J2" s="120" t="s">
        <v>388</v>
      </c>
    </row>
    <row r="3" spans="2:10" x14ac:dyDescent="0.25">
      <c r="B3" s="35">
        <v>1</v>
      </c>
      <c r="C3" s="121">
        <v>10465.498664495353</v>
      </c>
      <c r="D3" s="121">
        <v>18362.341809394296</v>
      </c>
      <c r="E3" s="121">
        <v>38616.557202428456</v>
      </c>
      <c r="F3" s="122">
        <v>39728.073517487632</v>
      </c>
      <c r="G3" s="123">
        <v>15097764840.680649</v>
      </c>
      <c r="H3" s="123">
        <v>45369.728035382403</v>
      </c>
      <c r="I3" s="123">
        <v>3829.2041075463408</v>
      </c>
      <c r="J3" s="124">
        <v>64.648023654516791</v>
      </c>
    </row>
    <row r="4" spans="2:10" x14ac:dyDescent="0.25">
      <c r="B4" s="35">
        <v>2</v>
      </c>
      <c r="C4" s="121">
        <v>4887.3718899646401</v>
      </c>
      <c r="D4" s="121">
        <v>9393.9967728828888</v>
      </c>
      <c r="E4" s="121">
        <v>18533.988620579792</v>
      </c>
      <c r="F4" s="122">
        <v>20470.511133847387</v>
      </c>
      <c r="G4" s="123">
        <v>452753.77390400029</v>
      </c>
      <c r="H4" s="123">
        <v>908.62806786513761</v>
      </c>
      <c r="I4" s="123">
        <v>236.57692825250072</v>
      </c>
      <c r="J4" s="124">
        <v>17.293422821151147</v>
      </c>
    </row>
    <row r="5" spans="2:10" x14ac:dyDescent="0.25">
      <c r="B5" s="35">
        <v>3</v>
      </c>
      <c r="C5" s="121">
        <v>4455.5511564995122</v>
      </c>
      <c r="D5" s="121">
        <v>8403.4019372156217</v>
      </c>
      <c r="E5" s="121">
        <v>14067.001263445338</v>
      </c>
      <c r="F5" s="122">
        <v>14878.343393384668</v>
      </c>
      <c r="G5" s="123">
        <v>172780.72226315708</v>
      </c>
      <c r="H5" s="123">
        <v>529.47666973731464</v>
      </c>
      <c r="I5" s="123">
        <v>96.729961062333999</v>
      </c>
      <c r="J5" s="124">
        <v>9.7789812544865207</v>
      </c>
    </row>
    <row r="6" spans="2:10" x14ac:dyDescent="0.25">
      <c r="B6" s="35">
        <v>4</v>
      </c>
      <c r="C6" s="121">
        <v>3683.0287125029968</v>
      </c>
      <c r="D6" s="121">
        <v>7346.0035796731136</v>
      </c>
      <c r="E6" s="121">
        <v>11066.907737230764</v>
      </c>
      <c r="F6" s="122">
        <v>10502.709833824396</v>
      </c>
      <c r="G6" s="123">
        <v>28632.421937204417</v>
      </c>
      <c r="H6" s="123">
        <v>287.62703737563834</v>
      </c>
      <c r="I6" s="123">
        <v>47.79237574845623</v>
      </c>
      <c r="J6" s="124">
        <v>5.5075976286299282</v>
      </c>
    </row>
    <row r="7" spans="2:10" x14ac:dyDescent="0.25">
      <c r="B7" s="35">
        <v>5</v>
      </c>
      <c r="C7" s="121">
        <v>2389.8166534443171</v>
      </c>
      <c r="D7" s="121">
        <v>5715.6307509626004</v>
      </c>
      <c r="E7" s="121">
        <v>8537.4554147680428</v>
      </c>
      <c r="F7" s="122">
        <v>7268.9640892941043</v>
      </c>
      <c r="G7" s="123">
        <v>1110.1167587787845</v>
      </c>
      <c r="H7" s="123">
        <v>103.57141071856611</v>
      </c>
      <c r="I7" s="123">
        <v>24.033545472398579</v>
      </c>
      <c r="J7" s="124">
        <v>3.158680248391927</v>
      </c>
    </row>
    <row r="8" spans="2:10" x14ac:dyDescent="0.25">
      <c r="B8" s="35">
        <v>6</v>
      </c>
      <c r="C8" s="121">
        <v>2974.7630426071205</v>
      </c>
      <c r="D8" s="121">
        <v>5836.6093381421852</v>
      </c>
      <c r="E8" s="121">
        <v>8772.7039436176401</v>
      </c>
      <c r="F8" s="122">
        <v>13251.879435947514</v>
      </c>
      <c r="G8" s="123">
        <v>5027.4722490198728</v>
      </c>
      <c r="H8" s="123">
        <v>112.15360098430425</v>
      </c>
      <c r="I8" s="123">
        <v>25.736004783169161</v>
      </c>
      <c r="J8" s="124">
        <v>8.0360277113674474</v>
      </c>
    </row>
    <row r="9" spans="2:10" x14ac:dyDescent="0.25">
      <c r="B9" s="35">
        <v>7</v>
      </c>
      <c r="C9" s="121">
        <v>2428.0792485017769</v>
      </c>
      <c r="D9" s="121">
        <v>4827.2481821534402</v>
      </c>
      <c r="E9" s="121">
        <v>7778.1023027267711</v>
      </c>
      <c r="F9" s="122">
        <v>10797.639521424233</v>
      </c>
      <c r="G9" s="123">
        <v>1228.0962948133658</v>
      </c>
      <c r="H9" s="123">
        <v>56.4751368924085</v>
      </c>
      <c r="I9" s="123">
        <v>19.125650114354485</v>
      </c>
      <c r="J9" s="124">
        <v>5.7546345999519888</v>
      </c>
    </row>
    <row r="10" spans="2:10" ht="15.75" thickBot="1" x14ac:dyDescent="0.3">
      <c r="B10" s="125">
        <v>8</v>
      </c>
      <c r="C10" s="126">
        <v>2099.8782194947071</v>
      </c>
      <c r="D10" s="126">
        <v>3798.5461995758392</v>
      </c>
      <c r="E10" s="126">
        <v>7357.3225513315665</v>
      </c>
      <c r="F10" s="127">
        <v>11912.188964863091</v>
      </c>
      <c r="G10" s="128">
        <v>510.91321608541273</v>
      </c>
      <c r="H10" s="128">
        <v>26.433783094050749</v>
      </c>
      <c r="I10" s="128">
        <v>16.761315715355568</v>
      </c>
      <c r="J10" s="129">
        <v>6.7400804120740574</v>
      </c>
    </row>
  </sheetData>
  <mergeCells count="3">
    <mergeCell ref="C1:F1"/>
    <mergeCell ref="G1:J1"/>
    <mergeCell ref="B1: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Settings</vt:lpstr>
      <vt:lpstr>Summary EMA FOM Opt</vt:lpstr>
      <vt:lpstr>A-Z Portfolio</vt:lpstr>
      <vt:lpstr>A-Z Ext No NUGT</vt:lpstr>
      <vt:lpstr>A-Z Ext</vt:lpstr>
      <vt:lpstr>NUGT</vt:lpstr>
      <vt:lpstr>AmountInvested</vt:lpstr>
      <vt:lpstr>Frac100day</vt:lpstr>
      <vt:lpstr>Frac10day</vt:lpstr>
      <vt:lpstr>Frac25day</vt:lpstr>
      <vt:lpstr>Frac50day</vt:lpstr>
      <vt:lpstr>Frac99day</vt:lpstr>
      <vt:lpstr>IncludeRanks</vt:lpstr>
      <vt:lpstr>PeriodsPerYear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 MacLean</cp:lastModifiedBy>
  <dcterms:created xsi:type="dcterms:W3CDTF">2016-10-31T18:06:54Z</dcterms:created>
  <dcterms:modified xsi:type="dcterms:W3CDTF">2016-12-12T22:08:09Z</dcterms:modified>
</cp:coreProperties>
</file>