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ZAmb\Signalgorithm\Analysis\Core Sets\200 days\"/>
    </mc:Choice>
  </mc:AlternateContent>
  <bookViews>
    <workbookView xWindow="0" yWindow="0" windowWidth="20490" windowHeight="9510" tabRatio="690" activeTab="1"/>
  </bookViews>
  <sheets>
    <sheet name="Settings" sheetId="24" r:id="rId1"/>
    <sheet name="Summary EMA FOM Opt" sheetId="4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'Summary EMA FOM Opt'!$B$9:$S$319</definedName>
    <definedName name="AmountInvested">'Summary EMA FOM Opt'!$C$7</definedName>
    <definedName name="as">[1]Strategy!$DE$552</definedName>
    <definedName name="Frac100day">'Summary EMA FOM Opt'!$C$5</definedName>
    <definedName name="Frac10day">'Summary EMA FOM Opt'!$C$2</definedName>
    <definedName name="Frac25day">'Summary EMA FOM Opt'!$C$3</definedName>
    <definedName name="Frac50day">'Summary EMA FOM Opt'!$C$4</definedName>
    <definedName name="Frac99day">'Summary EMA FOM Opt'!$C$5</definedName>
    <definedName name="g">[2]Strategy!$CQ$552</definedName>
    <definedName name="IncludeRanks">'Summary EMA FOM Opt'!$G$321</definedName>
    <definedName name="PeriodsPerYear">Settings!$N$8</definedName>
    <definedName name="q">[3]Strategy!$BA$552</definedName>
    <definedName name="qw">[1]Strategy!$DE$552</definedName>
    <definedName name="SpotlightAlg">[4]Strategy!$D$561</definedName>
    <definedName name="TrafficLight1">[4]Strategy!$Y$552</definedName>
    <definedName name="TrafficLight2">[4]Strategy!$AM$552</definedName>
    <definedName name="TrafficLight3">[4]Strategy!$BA$552</definedName>
    <definedName name="TrafficLight4">[4]Strategy!$BO$552</definedName>
    <definedName name="TrafficLight5">[4]Strategy!$CC$552</definedName>
    <definedName name="TrafficLight6">[4]Strategy!$CQ$552</definedName>
    <definedName name="TrafficLight7">[4]Strategy!$DE$552</definedName>
    <definedName name="TrafficLight8">[4]Strategy!$DS$552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1" i="48" l="1"/>
  <c r="O282" i="48"/>
  <c r="O283" i="48"/>
  <c r="O284" i="48"/>
  <c r="O285" i="48"/>
  <c r="O286" i="48"/>
  <c r="O287" i="48"/>
  <c r="O288" i="48"/>
  <c r="O251" i="48"/>
  <c r="O252" i="48"/>
  <c r="O253" i="48"/>
  <c r="O254" i="48"/>
  <c r="O255" i="48"/>
  <c r="O256" i="48"/>
  <c r="O257" i="48"/>
  <c r="O258" i="48"/>
  <c r="L171" i="48"/>
  <c r="L172" i="48"/>
  <c r="L173" i="48"/>
  <c r="L174" i="48"/>
  <c r="L175" i="48"/>
  <c r="L176" i="48"/>
  <c r="L177" i="48"/>
  <c r="L178" i="48"/>
  <c r="O141" i="48"/>
  <c r="O142" i="48"/>
  <c r="O143" i="48"/>
  <c r="O144" i="48"/>
  <c r="O145" i="48"/>
  <c r="O146" i="48"/>
  <c r="O147" i="48"/>
  <c r="O148" i="48"/>
  <c r="N101" i="48"/>
  <c r="N102" i="48"/>
  <c r="N103" i="48"/>
  <c r="N104" i="48"/>
  <c r="N105" i="48"/>
  <c r="N106" i="48"/>
  <c r="N107" i="48"/>
  <c r="N108" i="48"/>
  <c r="O182" i="48"/>
  <c r="O183" i="48"/>
  <c r="O184" i="48"/>
  <c r="O185" i="48"/>
  <c r="O186" i="48"/>
  <c r="O187" i="48"/>
  <c r="O188" i="48"/>
  <c r="O181" i="48"/>
  <c r="N182" i="48"/>
  <c r="N183" i="48"/>
  <c r="N184" i="48"/>
  <c r="N185" i="48"/>
  <c r="N186" i="48"/>
  <c r="N187" i="48"/>
  <c r="N188" i="48"/>
  <c r="N181" i="48"/>
  <c r="M182" i="48"/>
  <c r="M183" i="48"/>
  <c r="M184" i="48"/>
  <c r="M185" i="48"/>
  <c r="M186" i="48"/>
  <c r="M187" i="48"/>
  <c r="M188" i="48"/>
  <c r="M181" i="48"/>
  <c r="L181" i="48"/>
  <c r="L182" i="48"/>
  <c r="L183" i="48"/>
  <c r="L184" i="48"/>
  <c r="L185" i="48"/>
  <c r="L186" i="48"/>
  <c r="L187" i="48"/>
  <c r="L188" i="48"/>
  <c r="N21" i="48"/>
  <c r="N22" i="48"/>
  <c r="N23" i="48"/>
  <c r="N24" i="48"/>
  <c r="N25" i="48"/>
  <c r="N26" i="48"/>
  <c r="N27" i="48"/>
  <c r="N28" i="48"/>
  <c r="G69" i="48" l="1"/>
  <c r="P323" i="48" l="1"/>
  <c r="Q323" i="48"/>
  <c r="R323" i="48"/>
  <c r="S323" i="48"/>
  <c r="O318" i="48" l="1"/>
  <c r="X318" i="48" s="1"/>
  <c r="O317" i="48"/>
  <c r="X317" i="48" s="1"/>
  <c r="O316" i="48"/>
  <c r="X316" i="48" s="1"/>
  <c r="O315" i="48"/>
  <c r="X315" i="48" s="1"/>
  <c r="O314" i="48"/>
  <c r="X314" i="48" s="1"/>
  <c r="O313" i="48"/>
  <c r="X313" i="48" s="1"/>
  <c r="O312" i="48"/>
  <c r="X312" i="48" s="1"/>
  <c r="O311" i="48"/>
  <c r="X311" i="48" s="1"/>
  <c r="O308" i="48"/>
  <c r="X308" i="48" s="1"/>
  <c r="O307" i="48"/>
  <c r="X307" i="48" s="1"/>
  <c r="O306" i="48"/>
  <c r="X306" i="48" s="1"/>
  <c r="O305" i="48"/>
  <c r="X305" i="48" s="1"/>
  <c r="O304" i="48"/>
  <c r="X304" i="48" s="1"/>
  <c r="O303" i="48"/>
  <c r="X303" i="48" s="1"/>
  <c r="O302" i="48"/>
  <c r="X302" i="48" s="1"/>
  <c r="O301" i="48"/>
  <c r="X301" i="48" s="1"/>
  <c r="O298" i="48"/>
  <c r="X298" i="48" s="1"/>
  <c r="O297" i="48"/>
  <c r="X297" i="48" s="1"/>
  <c r="O296" i="48"/>
  <c r="X296" i="48" s="1"/>
  <c r="O295" i="48"/>
  <c r="X295" i="48" s="1"/>
  <c r="O294" i="48"/>
  <c r="X294" i="48" s="1"/>
  <c r="O293" i="48"/>
  <c r="X293" i="48" s="1"/>
  <c r="O292" i="48"/>
  <c r="X292" i="48" s="1"/>
  <c r="O291" i="48"/>
  <c r="X291" i="48" s="1"/>
  <c r="X288" i="48"/>
  <c r="X287" i="48"/>
  <c r="X286" i="48"/>
  <c r="X285" i="48"/>
  <c r="X284" i="48"/>
  <c r="X283" i="48"/>
  <c r="X282" i="48"/>
  <c r="X281" i="48"/>
  <c r="O278" i="48"/>
  <c r="X278" i="48" s="1"/>
  <c r="O277" i="48"/>
  <c r="X277" i="48" s="1"/>
  <c r="O276" i="48"/>
  <c r="X276" i="48" s="1"/>
  <c r="O275" i="48"/>
  <c r="X275" i="48" s="1"/>
  <c r="O274" i="48"/>
  <c r="X274" i="48" s="1"/>
  <c r="O273" i="48"/>
  <c r="X273" i="48" s="1"/>
  <c r="O272" i="48"/>
  <c r="X272" i="48" s="1"/>
  <c r="O271" i="48"/>
  <c r="X271" i="48" s="1"/>
  <c r="O268" i="48"/>
  <c r="X268" i="48" s="1"/>
  <c r="O267" i="48"/>
  <c r="X267" i="48" s="1"/>
  <c r="O266" i="48"/>
  <c r="X266" i="48" s="1"/>
  <c r="O265" i="48"/>
  <c r="X265" i="48" s="1"/>
  <c r="O264" i="48"/>
  <c r="X264" i="48" s="1"/>
  <c r="O263" i="48"/>
  <c r="X263" i="48" s="1"/>
  <c r="O262" i="48"/>
  <c r="X262" i="48" s="1"/>
  <c r="O261" i="48"/>
  <c r="X261" i="48" s="1"/>
  <c r="X258" i="48"/>
  <c r="X257" i="48"/>
  <c r="X256" i="48"/>
  <c r="X255" i="48"/>
  <c r="X254" i="48"/>
  <c r="X253" i="48"/>
  <c r="X252" i="48"/>
  <c r="X251" i="48"/>
  <c r="O248" i="48"/>
  <c r="X248" i="48" s="1"/>
  <c r="O247" i="48"/>
  <c r="X247" i="48" s="1"/>
  <c r="O246" i="48"/>
  <c r="X246" i="48" s="1"/>
  <c r="O245" i="48"/>
  <c r="X245" i="48" s="1"/>
  <c r="O244" i="48"/>
  <c r="X244" i="48" s="1"/>
  <c r="O243" i="48"/>
  <c r="X243" i="48" s="1"/>
  <c r="O242" i="48"/>
  <c r="X242" i="48" s="1"/>
  <c r="O241" i="48"/>
  <c r="X241" i="48" s="1"/>
  <c r="O238" i="48"/>
  <c r="X238" i="48" s="1"/>
  <c r="O237" i="48"/>
  <c r="X237" i="48" s="1"/>
  <c r="O236" i="48"/>
  <c r="X236" i="48" s="1"/>
  <c r="O235" i="48"/>
  <c r="X235" i="48" s="1"/>
  <c r="O234" i="48"/>
  <c r="X234" i="48" s="1"/>
  <c r="O233" i="48"/>
  <c r="X233" i="48" s="1"/>
  <c r="O232" i="48"/>
  <c r="X232" i="48" s="1"/>
  <c r="O231" i="48"/>
  <c r="X231" i="48" s="1"/>
  <c r="O228" i="48"/>
  <c r="X228" i="48" s="1"/>
  <c r="O227" i="48"/>
  <c r="X227" i="48" s="1"/>
  <c r="O226" i="48"/>
  <c r="X226" i="48" s="1"/>
  <c r="O225" i="48"/>
  <c r="X225" i="48" s="1"/>
  <c r="O224" i="48"/>
  <c r="X224" i="48" s="1"/>
  <c r="O223" i="48"/>
  <c r="X223" i="48" s="1"/>
  <c r="O222" i="48"/>
  <c r="X222" i="48" s="1"/>
  <c r="O221" i="48"/>
  <c r="X221" i="48" s="1"/>
  <c r="O218" i="48"/>
  <c r="X218" i="48" s="1"/>
  <c r="O217" i="48"/>
  <c r="X217" i="48" s="1"/>
  <c r="O216" i="48"/>
  <c r="X216" i="48" s="1"/>
  <c r="O215" i="48"/>
  <c r="X215" i="48" s="1"/>
  <c r="O214" i="48"/>
  <c r="X214" i="48" s="1"/>
  <c r="O213" i="48"/>
  <c r="X213" i="48" s="1"/>
  <c r="O212" i="48"/>
  <c r="X212" i="48" s="1"/>
  <c r="O211" i="48"/>
  <c r="X211" i="48" s="1"/>
  <c r="O208" i="48"/>
  <c r="X208" i="48" s="1"/>
  <c r="O207" i="48"/>
  <c r="X207" i="48" s="1"/>
  <c r="O206" i="48"/>
  <c r="X206" i="48" s="1"/>
  <c r="O205" i="48"/>
  <c r="X205" i="48" s="1"/>
  <c r="O204" i="48"/>
  <c r="X204" i="48" s="1"/>
  <c r="O203" i="48"/>
  <c r="X203" i="48" s="1"/>
  <c r="O202" i="48"/>
  <c r="X202" i="48" s="1"/>
  <c r="O201" i="48"/>
  <c r="X201" i="48" s="1"/>
  <c r="O198" i="48"/>
  <c r="X198" i="48" s="1"/>
  <c r="O197" i="48"/>
  <c r="X197" i="48" s="1"/>
  <c r="O196" i="48"/>
  <c r="X196" i="48" s="1"/>
  <c r="O195" i="48"/>
  <c r="X195" i="48" s="1"/>
  <c r="O194" i="48"/>
  <c r="X194" i="48" s="1"/>
  <c r="O193" i="48"/>
  <c r="X193" i="48" s="1"/>
  <c r="O192" i="48"/>
  <c r="X192" i="48" s="1"/>
  <c r="O191" i="48"/>
  <c r="X191" i="48" s="1"/>
  <c r="X188" i="48"/>
  <c r="X187" i="48"/>
  <c r="X186" i="48"/>
  <c r="X185" i="48"/>
  <c r="X184" i="48"/>
  <c r="X183" i="48"/>
  <c r="X182" i="48"/>
  <c r="X181" i="48"/>
  <c r="O178" i="48"/>
  <c r="X178" i="48" s="1"/>
  <c r="O177" i="48"/>
  <c r="X177" i="48" s="1"/>
  <c r="O176" i="48"/>
  <c r="X176" i="48" s="1"/>
  <c r="O175" i="48"/>
  <c r="X175" i="48" s="1"/>
  <c r="O174" i="48"/>
  <c r="X174" i="48" s="1"/>
  <c r="O173" i="48"/>
  <c r="X173" i="48" s="1"/>
  <c r="O172" i="48"/>
  <c r="X172" i="48" s="1"/>
  <c r="O171" i="48"/>
  <c r="X171" i="48" s="1"/>
  <c r="O168" i="48"/>
  <c r="X168" i="48" s="1"/>
  <c r="O167" i="48"/>
  <c r="X167" i="48" s="1"/>
  <c r="O166" i="48"/>
  <c r="X166" i="48" s="1"/>
  <c r="O165" i="48"/>
  <c r="X165" i="48" s="1"/>
  <c r="O164" i="48"/>
  <c r="X164" i="48" s="1"/>
  <c r="O163" i="48"/>
  <c r="X163" i="48" s="1"/>
  <c r="O162" i="48"/>
  <c r="X162" i="48" s="1"/>
  <c r="O161" i="48"/>
  <c r="X161" i="48" s="1"/>
  <c r="O158" i="48"/>
  <c r="X158" i="48" s="1"/>
  <c r="O157" i="48"/>
  <c r="X157" i="48" s="1"/>
  <c r="O156" i="48"/>
  <c r="X156" i="48" s="1"/>
  <c r="O155" i="48"/>
  <c r="X155" i="48" s="1"/>
  <c r="O154" i="48"/>
  <c r="X154" i="48" s="1"/>
  <c r="O153" i="48"/>
  <c r="X153" i="48" s="1"/>
  <c r="O152" i="48"/>
  <c r="X152" i="48" s="1"/>
  <c r="O151" i="48"/>
  <c r="X151" i="48" s="1"/>
  <c r="X148" i="48"/>
  <c r="X147" i="48"/>
  <c r="X146" i="48"/>
  <c r="X145" i="48"/>
  <c r="X144" i="48"/>
  <c r="X143" i="48"/>
  <c r="X142" i="48"/>
  <c r="X141" i="48"/>
  <c r="O138" i="48"/>
  <c r="X138" i="48" s="1"/>
  <c r="O137" i="48"/>
  <c r="X137" i="48" s="1"/>
  <c r="O136" i="48"/>
  <c r="X136" i="48" s="1"/>
  <c r="O135" i="48"/>
  <c r="X135" i="48" s="1"/>
  <c r="O134" i="48"/>
  <c r="X134" i="48" s="1"/>
  <c r="O133" i="48"/>
  <c r="X133" i="48" s="1"/>
  <c r="O132" i="48"/>
  <c r="X132" i="48" s="1"/>
  <c r="O131" i="48"/>
  <c r="X131" i="48" s="1"/>
  <c r="O128" i="48"/>
  <c r="X128" i="48" s="1"/>
  <c r="O127" i="48"/>
  <c r="X127" i="48" s="1"/>
  <c r="O126" i="48"/>
  <c r="X126" i="48" s="1"/>
  <c r="O125" i="48"/>
  <c r="X125" i="48" s="1"/>
  <c r="O124" i="48"/>
  <c r="X124" i="48" s="1"/>
  <c r="O123" i="48"/>
  <c r="X123" i="48" s="1"/>
  <c r="O122" i="48"/>
  <c r="X122" i="48" s="1"/>
  <c r="O121" i="48"/>
  <c r="X121" i="48" s="1"/>
  <c r="O118" i="48"/>
  <c r="X118" i="48" s="1"/>
  <c r="O117" i="48"/>
  <c r="X117" i="48" s="1"/>
  <c r="O116" i="48"/>
  <c r="X116" i="48" s="1"/>
  <c r="O115" i="48"/>
  <c r="X115" i="48" s="1"/>
  <c r="O114" i="48"/>
  <c r="X114" i="48" s="1"/>
  <c r="O113" i="48"/>
  <c r="X113" i="48" s="1"/>
  <c r="O112" i="48"/>
  <c r="X112" i="48" s="1"/>
  <c r="O111" i="48"/>
  <c r="X111" i="48" s="1"/>
  <c r="O108" i="48"/>
  <c r="X108" i="48" s="1"/>
  <c r="O107" i="48"/>
  <c r="X107" i="48" s="1"/>
  <c r="O106" i="48"/>
  <c r="X106" i="48" s="1"/>
  <c r="O105" i="48"/>
  <c r="X105" i="48" s="1"/>
  <c r="O104" i="48"/>
  <c r="X104" i="48" s="1"/>
  <c r="O103" i="48"/>
  <c r="X103" i="48" s="1"/>
  <c r="O102" i="48"/>
  <c r="X102" i="48" s="1"/>
  <c r="O101" i="48"/>
  <c r="X101" i="48" s="1"/>
  <c r="O98" i="48"/>
  <c r="X98" i="48" s="1"/>
  <c r="O97" i="48"/>
  <c r="X97" i="48" s="1"/>
  <c r="O96" i="48"/>
  <c r="X96" i="48" s="1"/>
  <c r="O95" i="48"/>
  <c r="X95" i="48" s="1"/>
  <c r="O94" i="48"/>
  <c r="X94" i="48" s="1"/>
  <c r="O93" i="48"/>
  <c r="X93" i="48" s="1"/>
  <c r="O92" i="48"/>
  <c r="X92" i="48" s="1"/>
  <c r="O91" i="48"/>
  <c r="X91" i="48" s="1"/>
  <c r="O88" i="48"/>
  <c r="X88" i="48" s="1"/>
  <c r="O87" i="48"/>
  <c r="X87" i="48" s="1"/>
  <c r="O86" i="48"/>
  <c r="X86" i="48" s="1"/>
  <c r="O85" i="48"/>
  <c r="X85" i="48" s="1"/>
  <c r="O84" i="48"/>
  <c r="X84" i="48" s="1"/>
  <c r="O83" i="48"/>
  <c r="X83" i="48" s="1"/>
  <c r="O82" i="48"/>
  <c r="X82" i="48" s="1"/>
  <c r="O81" i="48"/>
  <c r="X81" i="48" s="1"/>
  <c r="O78" i="48"/>
  <c r="X78" i="48" s="1"/>
  <c r="O77" i="48"/>
  <c r="X77" i="48" s="1"/>
  <c r="O76" i="48"/>
  <c r="X76" i="48" s="1"/>
  <c r="O75" i="48"/>
  <c r="X75" i="48" s="1"/>
  <c r="O74" i="48"/>
  <c r="X74" i="48" s="1"/>
  <c r="O73" i="48"/>
  <c r="X73" i="48" s="1"/>
  <c r="O72" i="48"/>
  <c r="X72" i="48" s="1"/>
  <c r="O71" i="48"/>
  <c r="X71" i="48" s="1"/>
  <c r="O68" i="48"/>
  <c r="X68" i="48" s="1"/>
  <c r="O67" i="48"/>
  <c r="X67" i="48" s="1"/>
  <c r="O66" i="48"/>
  <c r="X66" i="48" s="1"/>
  <c r="O65" i="48"/>
  <c r="X65" i="48" s="1"/>
  <c r="O64" i="48"/>
  <c r="X64" i="48" s="1"/>
  <c r="O63" i="48"/>
  <c r="X63" i="48" s="1"/>
  <c r="O62" i="48"/>
  <c r="X62" i="48" s="1"/>
  <c r="O61" i="48"/>
  <c r="O58" i="48"/>
  <c r="X58" i="48" s="1"/>
  <c r="O57" i="48"/>
  <c r="X57" i="48" s="1"/>
  <c r="O56" i="48"/>
  <c r="X56" i="48" s="1"/>
  <c r="O55" i="48"/>
  <c r="X55" i="48" s="1"/>
  <c r="O54" i="48"/>
  <c r="X54" i="48" s="1"/>
  <c r="O53" i="48"/>
  <c r="X53" i="48" s="1"/>
  <c r="O52" i="48"/>
  <c r="X52" i="48" s="1"/>
  <c r="O51" i="48"/>
  <c r="X51" i="48" s="1"/>
  <c r="O48" i="48"/>
  <c r="X48" i="48" s="1"/>
  <c r="O47" i="48"/>
  <c r="X47" i="48" s="1"/>
  <c r="O46" i="48"/>
  <c r="X46" i="48" s="1"/>
  <c r="O45" i="48"/>
  <c r="X45" i="48" s="1"/>
  <c r="O44" i="48"/>
  <c r="X44" i="48" s="1"/>
  <c r="O43" i="48"/>
  <c r="X43" i="48" s="1"/>
  <c r="O42" i="48"/>
  <c r="X42" i="48" s="1"/>
  <c r="O41" i="48"/>
  <c r="X41" i="48" s="1"/>
  <c r="O38" i="48"/>
  <c r="X38" i="48" s="1"/>
  <c r="O37" i="48"/>
  <c r="X37" i="48" s="1"/>
  <c r="O36" i="48"/>
  <c r="X36" i="48" s="1"/>
  <c r="O35" i="48"/>
  <c r="X35" i="48" s="1"/>
  <c r="O34" i="48"/>
  <c r="X34" i="48" s="1"/>
  <c r="O33" i="48"/>
  <c r="X33" i="48" s="1"/>
  <c r="O32" i="48"/>
  <c r="X32" i="48" s="1"/>
  <c r="O31" i="48"/>
  <c r="X31" i="48" s="1"/>
  <c r="O28" i="48"/>
  <c r="X28" i="48" s="1"/>
  <c r="O27" i="48"/>
  <c r="X27" i="48" s="1"/>
  <c r="O26" i="48"/>
  <c r="X26" i="48" s="1"/>
  <c r="O25" i="48"/>
  <c r="X25" i="48" s="1"/>
  <c r="O24" i="48"/>
  <c r="X24" i="48" s="1"/>
  <c r="O23" i="48"/>
  <c r="X23" i="48" s="1"/>
  <c r="O22" i="48"/>
  <c r="X22" i="48" s="1"/>
  <c r="O21" i="48"/>
  <c r="X21" i="48" s="1"/>
  <c r="O18" i="48"/>
  <c r="X18" i="48" s="1"/>
  <c r="O17" i="48"/>
  <c r="X17" i="48" s="1"/>
  <c r="O16" i="48"/>
  <c r="X16" i="48" s="1"/>
  <c r="O15" i="48"/>
  <c r="X15" i="48" s="1"/>
  <c r="O14" i="48"/>
  <c r="X14" i="48" s="1"/>
  <c r="O13" i="48"/>
  <c r="X13" i="48" s="1"/>
  <c r="O12" i="48"/>
  <c r="X12" i="48" s="1"/>
  <c r="O11" i="48"/>
  <c r="X11" i="48" s="1"/>
  <c r="X61" i="48" l="1"/>
  <c r="X69" i="48" s="1"/>
  <c r="O69" i="48"/>
  <c r="K69" i="48" s="1"/>
  <c r="X309" i="48"/>
  <c r="X319" i="48"/>
  <c r="X119" i="48"/>
  <c r="X129" i="48"/>
  <c r="X139" i="48"/>
  <c r="X149" i="48"/>
  <c r="X159" i="48"/>
  <c r="X179" i="48"/>
  <c r="X199" i="48"/>
  <c r="X209" i="48"/>
  <c r="X219" i="48"/>
  <c r="X229" i="48"/>
  <c r="X239" i="48"/>
  <c r="X249" i="48"/>
  <c r="X259" i="48"/>
  <c r="X279" i="48"/>
  <c r="X289" i="48"/>
  <c r="X299" i="48"/>
  <c r="X19" i="48"/>
  <c r="X29" i="48"/>
  <c r="X39" i="48"/>
  <c r="X49" i="48"/>
  <c r="X59" i="48"/>
  <c r="X89" i="48"/>
  <c r="X109" i="48"/>
  <c r="X79" i="48"/>
  <c r="X99" i="48"/>
  <c r="X189" i="48"/>
  <c r="X269" i="48"/>
  <c r="X169" i="48"/>
  <c r="L31" i="48"/>
  <c r="U31" i="48" s="1"/>
  <c r="L32" i="48"/>
  <c r="U32" i="48" s="1"/>
  <c r="L33" i="48"/>
  <c r="U33" i="48" s="1"/>
  <c r="L34" i="48"/>
  <c r="U34" i="48" s="1"/>
  <c r="L35" i="48"/>
  <c r="U35" i="48" s="1"/>
  <c r="L36" i="48"/>
  <c r="U36" i="48" s="1"/>
  <c r="L37" i="48"/>
  <c r="U37" i="48" s="1"/>
  <c r="L38" i="48"/>
  <c r="U38" i="48" s="1"/>
  <c r="X321" i="48" l="1"/>
  <c r="F352" i="48" s="1"/>
  <c r="U39" i="48"/>
  <c r="P321" i="48"/>
  <c r="P322" i="48" s="1"/>
  <c r="L318" i="48"/>
  <c r="U318" i="48" s="1"/>
  <c r="L317" i="48"/>
  <c r="U317" i="48" s="1"/>
  <c r="L316" i="48"/>
  <c r="U316" i="48" s="1"/>
  <c r="L315" i="48"/>
  <c r="U315" i="48" s="1"/>
  <c r="L314" i="48"/>
  <c r="U314" i="48" s="1"/>
  <c r="L313" i="48"/>
  <c r="U313" i="48" s="1"/>
  <c r="L312" i="48"/>
  <c r="U312" i="48" s="1"/>
  <c r="L311" i="48"/>
  <c r="U311" i="48" s="1"/>
  <c r="L308" i="48"/>
  <c r="U308" i="48" s="1"/>
  <c r="L307" i="48"/>
  <c r="U307" i="48" s="1"/>
  <c r="L306" i="48"/>
  <c r="U306" i="48" s="1"/>
  <c r="L305" i="48"/>
  <c r="U305" i="48" s="1"/>
  <c r="L304" i="48"/>
  <c r="U304" i="48" s="1"/>
  <c r="L303" i="48"/>
  <c r="U303" i="48" s="1"/>
  <c r="L302" i="48"/>
  <c r="U302" i="48" s="1"/>
  <c r="L301" i="48"/>
  <c r="U301" i="48" s="1"/>
  <c r="L298" i="48"/>
  <c r="U298" i="48" s="1"/>
  <c r="L297" i="48"/>
  <c r="U297" i="48" s="1"/>
  <c r="L296" i="48"/>
  <c r="U296" i="48" s="1"/>
  <c r="L295" i="48"/>
  <c r="U295" i="48" s="1"/>
  <c r="L294" i="48"/>
  <c r="U294" i="48" s="1"/>
  <c r="L293" i="48"/>
  <c r="U293" i="48" s="1"/>
  <c r="L292" i="48"/>
  <c r="U292" i="48" s="1"/>
  <c r="L291" i="48"/>
  <c r="U291" i="48" s="1"/>
  <c r="L288" i="48"/>
  <c r="U288" i="48" s="1"/>
  <c r="L287" i="48"/>
  <c r="U287" i="48" s="1"/>
  <c r="L286" i="48"/>
  <c r="U286" i="48" s="1"/>
  <c r="L285" i="48"/>
  <c r="U285" i="48" s="1"/>
  <c r="L284" i="48"/>
  <c r="U284" i="48" s="1"/>
  <c r="L283" i="48"/>
  <c r="U283" i="48" s="1"/>
  <c r="L282" i="48"/>
  <c r="U282" i="48" s="1"/>
  <c r="L281" i="48"/>
  <c r="U281" i="48" s="1"/>
  <c r="L278" i="48"/>
  <c r="U278" i="48" s="1"/>
  <c r="L277" i="48"/>
  <c r="U277" i="48" s="1"/>
  <c r="L276" i="48"/>
  <c r="U276" i="48" s="1"/>
  <c r="L275" i="48"/>
  <c r="U275" i="48" s="1"/>
  <c r="L274" i="48"/>
  <c r="U274" i="48" s="1"/>
  <c r="L273" i="48"/>
  <c r="U273" i="48" s="1"/>
  <c r="L272" i="48"/>
  <c r="U272" i="48" s="1"/>
  <c r="L271" i="48"/>
  <c r="U271" i="48" s="1"/>
  <c r="L268" i="48"/>
  <c r="U268" i="48" s="1"/>
  <c r="L267" i="48"/>
  <c r="U267" i="48" s="1"/>
  <c r="L266" i="48"/>
  <c r="U266" i="48" s="1"/>
  <c r="L265" i="48"/>
  <c r="U265" i="48" s="1"/>
  <c r="L264" i="48"/>
  <c r="U264" i="48" s="1"/>
  <c r="L263" i="48"/>
  <c r="U263" i="48" s="1"/>
  <c r="L262" i="48"/>
  <c r="U262" i="48" s="1"/>
  <c r="L261" i="48"/>
  <c r="U261" i="48" s="1"/>
  <c r="L258" i="48"/>
  <c r="U258" i="48" s="1"/>
  <c r="L257" i="48"/>
  <c r="U257" i="48" s="1"/>
  <c r="L256" i="48"/>
  <c r="U256" i="48" s="1"/>
  <c r="L255" i="48"/>
  <c r="U255" i="48" s="1"/>
  <c r="L254" i="48"/>
  <c r="U254" i="48" s="1"/>
  <c r="L253" i="48"/>
  <c r="U253" i="48" s="1"/>
  <c r="L252" i="48"/>
  <c r="U252" i="48" s="1"/>
  <c r="L251" i="48"/>
  <c r="U251" i="48" s="1"/>
  <c r="L248" i="48"/>
  <c r="U248" i="48" s="1"/>
  <c r="L247" i="48"/>
  <c r="U247" i="48" s="1"/>
  <c r="L246" i="48"/>
  <c r="U246" i="48" s="1"/>
  <c r="L245" i="48"/>
  <c r="U245" i="48" s="1"/>
  <c r="L244" i="48"/>
  <c r="U244" i="48" s="1"/>
  <c r="L243" i="48"/>
  <c r="U243" i="48" s="1"/>
  <c r="L242" i="48"/>
  <c r="U242" i="48" s="1"/>
  <c r="L241" i="48"/>
  <c r="U241" i="48" s="1"/>
  <c r="L238" i="48"/>
  <c r="U238" i="48" s="1"/>
  <c r="L237" i="48"/>
  <c r="U237" i="48" s="1"/>
  <c r="L236" i="48"/>
  <c r="U236" i="48" s="1"/>
  <c r="L235" i="48"/>
  <c r="U235" i="48" s="1"/>
  <c r="L234" i="48"/>
  <c r="U234" i="48" s="1"/>
  <c r="L233" i="48"/>
  <c r="U233" i="48" s="1"/>
  <c r="L232" i="48"/>
  <c r="U232" i="48" s="1"/>
  <c r="L231" i="48"/>
  <c r="U231" i="48" s="1"/>
  <c r="L228" i="48"/>
  <c r="U228" i="48" s="1"/>
  <c r="L227" i="48"/>
  <c r="U227" i="48" s="1"/>
  <c r="L226" i="48"/>
  <c r="U226" i="48" s="1"/>
  <c r="L225" i="48"/>
  <c r="U225" i="48" s="1"/>
  <c r="L224" i="48"/>
  <c r="U224" i="48" s="1"/>
  <c r="L223" i="48"/>
  <c r="U223" i="48" s="1"/>
  <c r="L222" i="48"/>
  <c r="U222" i="48" s="1"/>
  <c r="L221" i="48"/>
  <c r="U221" i="48" s="1"/>
  <c r="L218" i="48"/>
  <c r="U218" i="48" s="1"/>
  <c r="L217" i="48"/>
  <c r="U217" i="48" s="1"/>
  <c r="L216" i="48"/>
  <c r="U216" i="48" s="1"/>
  <c r="L215" i="48"/>
  <c r="U215" i="48" s="1"/>
  <c r="L214" i="48"/>
  <c r="U214" i="48" s="1"/>
  <c r="L213" i="48"/>
  <c r="U213" i="48" s="1"/>
  <c r="L212" i="48"/>
  <c r="U212" i="48" s="1"/>
  <c r="L211" i="48"/>
  <c r="U211" i="48" s="1"/>
  <c r="L208" i="48"/>
  <c r="U208" i="48" s="1"/>
  <c r="L207" i="48"/>
  <c r="U207" i="48" s="1"/>
  <c r="L206" i="48"/>
  <c r="U206" i="48" s="1"/>
  <c r="L205" i="48"/>
  <c r="U205" i="48" s="1"/>
  <c r="L204" i="48"/>
  <c r="U204" i="48" s="1"/>
  <c r="L203" i="48"/>
  <c r="U203" i="48" s="1"/>
  <c r="L202" i="48"/>
  <c r="U202" i="48" s="1"/>
  <c r="L201" i="48"/>
  <c r="U201" i="48" s="1"/>
  <c r="L198" i="48"/>
  <c r="U198" i="48" s="1"/>
  <c r="L197" i="48"/>
  <c r="U197" i="48" s="1"/>
  <c r="L196" i="48"/>
  <c r="U196" i="48" s="1"/>
  <c r="L195" i="48"/>
  <c r="U195" i="48" s="1"/>
  <c r="L194" i="48"/>
  <c r="U194" i="48" s="1"/>
  <c r="L193" i="48"/>
  <c r="U193" i="48" s="1"/>
  <c r="L192" i="48"/>
  <c r="U192" i="48" s="1"/>
  <c r="L191" i="48"/>
  <c r="U191" i="48" s="1"/>
  <c r="U188" i="48"/>
  <c r="U187" i="48"/>
  <c r="U186" i="48"/>
  <c r="U185" i="48"/>
  <c r="U184" i="48"/>
  <c r="U183" i="48"/>
  <c r="U182" i="48"/>
  <c r="U181" i="48"/>
  <c r="U178" i="48"/>
  <c r="U177" i="48"/>
  <c r="U176" i="48"/>
  <c r="U175" i="48"/>
  <c r="U174" i="48"/>
  <c r="U173" i="48"/>
  <c r="U172" i="48"/>
  <c r="U171" i="48"/>
  <c r="L168" i="48"/>
  <c r="U168" i="48" s="1"/>
  <c r="L167" i="48"/>
  <c r="U167" i="48" s="1"/>
  <c r="L166" i="48"/>
  <c r="U166" i="48" s="1"/>
  <c r="L165" i="48"/>
  <c r="U165" i="48" s="1"/>
  <c r="L164" i="48"/>
  <c r="U164" i="48" s="1"/>
  <c r="L163" i="48"/>
  <c r="U163" i="48" s="1"/>
  <c r="L162" i="48"/>
  <c r="U162" i="48" s="1"/>
  <c r="L161" i="48"/>
  <c r="U161" i="48" s="1"/>
  <c r="L158" i="48"/>
  <c r="U158" i="48" s="1"/>
  <c r="L157" i="48"/>
  <c r="U157" i="48" s="1"/>
  <c r="L156" i="48"/>
  <c r="U156" i="48" s="1"/>
  <c r="L155" i="48"/>
  <c r="U155" i="48" s="1"/>
  <c r="L154" i="48"/>
  <c r="U154" i="48" s="1"/>
  <c r="L153" i="48"/>
  <c r="U153" i="48" s="1"/>
  <c r="L152" i="48"/>
  <c r="U152" i="48" s="1"/>
  <c r="L151" i="48"/>
  <c r="U151" i="48" s="1"/>
  <c r="L148" i="48"/>
  <c r="U148" i="48" s="1"/>
  <c r="L147" i="48"/>
  <c r="U147" i="48" s="1"/>
  <c r="L146" i="48"/>
  <c r="U146" i="48" s="1"/>
  <c r="L145" i="48"/>
  <c r="U145" i="48" s="1"/>
  <c r="L144" i="48"/>
  <c r="U144" i="48" s="1"/>
  <c r="L143" i="48"/>
  <c r="U143" i="48" s="1"/>
  <c r="L142" i="48"/>
  <c r="U142" i="48" s="1"/>
  <c r="L141" i="48"/>
  <c r="U141" i="48" s="1"/>
  <c r="L138" i="48"/>
  <c r="U138" i="48" s="1"/>
  <c r="L137" i="48"/>
  <c r="U137" i="48" s="1"/>
  <c r="L136" i="48"/>
  <c r="U136" i="48" s="1"/>
  <c r="L135" i="48"/>
  <c r="U135" i="48" s="1"/>
  <c r="L134" i="48"/>
  <c r="U134" i="48" s="1"/>
  <c r="L133" i="48"/>
  <c r="U133" i="48" s="1"/>
  <c r="L132" i="48"/>
  <c r="U132" i="48" s="1"/>
  <c r="L131" i="48"/>
  <c r="U131" i="48" s="1"/>
  <c r="L128" i="48"/>
  <c r="U128" i="48" s="1"/>
  <c r="L127" i="48"/>
  <c r="U127" i="48" s="1"/>
  <c r="L126" i="48"/>
  <c r="U126" i="48" s="1"/>
  <c r="L125" i="48"/>
  <c r="U125" i="48" s="1"/>
  <c r="L124" i="48"/>
  <c r="U124" i="48" s="1"/>
  <c r="L123" i="48"/>
  <c r="U123" i="48" s="1"/>
  <c r="L122" i="48"/>
  <c r="U122" i="48" s="1"/>
  <c r="L121" i="48"/>
  <c r="U121" i="48" s="1"/>
  <c r="L118" i="48"/>
  <c r="U118" i="48" s="1"/>
  <c r="L117" i="48"/>
  <c r="U117" i="48" s="1"/>
  <c r="L116" i="48"/>
  <c r="U116" i="48" s="1"/>
  <c r="L115" i="48"/>
  <c r="U115" i="48" s="1"/>
  <c r="L114" i="48"/>
  <c r="U114" i="48" s="1"/>
  <c r="L113" i="48"/>
  <c r="U113" i="48" s="1"/>
  <c r="L112" i="48"/>
  <c r="U112" i="48" s="1"/>
  <c r="L111" i="48"/>
  <c r="U111" i="48" s="1"/>
  <c r="L108" i="48"/>
  <c r="U108" i="48" s="1"/>
  <c r="L107" i="48"/>
  <c r="U107" i="48" s="1"/>
  <c r="L106" i="48"/>
  <c r="U106" i="48" s="1"/>
  <c r="L105" i="48"/>
  <c r="U105" i="48" s="1"/>
  <c r="L104" i="48"/>
  <c r="U104" i="48" s="1"/>
  <c r="L103" i="48"/>
  <c r="U103" i="48" s="1"/>
  <c r="L102" i="48"/>
  <c r="U102" i="48" s="1"/>
  <c r="L101" i="48"/>
  <c r="U101" i="48" s="1"/>
  <c r="L98" i="48"/>
  <c r="U98" i="48" s="1"/>
  <c r="L97" i="48"/>
  <c r="U97" i="48" s="1"/>
  <c r="L96" i="48"/>
  <c r="U96" i="48" s="1"/>
  <c r="L95" i="48"/>
  <c r="U95" i="48" s="1"/>
  <c r="L94" i="48"/>
  <c r="U94" i="48" s="1"/>
  <c r="L93" i="48"/>
  <c r="U93" i="48" s="1"/>
  <c r="L92" i="48"/>
  <c r="U92" i="48" s="1"/>
  <c r="L91" i="48"/>
  <c r="U91" i="48" s="1"/>
  <c r="L88" i="48"/>
  <c r="U88" i="48" s="1"/>
  <c r="L87" i="48"/>
  <c r="U87" i="48" s="1"/>
  <c r="L86" i="48"/>
  <c r="U86" i="48" s="1"/>
  <c r="L85" i="48"/>
  <c r="U85" i="48" s="1"/>
  <c r="L84" i="48"/>
  <c r="U84" i="48" s="1"/>
  <c r="L83" i="48"/>
  <c r="U83" i="48" s="1"/>
  <c r="L82" i="48"/>
  <c r="U82" i="48" s="1"/>
  <c r="L81" i="48"/>
  <c r="U81" i="48" s="1"/>
  <c r="L78" i="48"/>
  <c r="U78" i="48" s="1"/>
  <c r="L77" i="48"/>
  <c r="U77" i="48" s="1"/>
  <c r="L76" i="48"/>
  <c r="U76" i="48" s="1"/>
  <c r="L75" i="48"/>
  <c r="U75" i="48" s="1"/>
  <c r="L74" i="48"/>
  <c r="U74" i="48" s="1"/>
  <c r="L73" i="48"/>
  <c r="U73" i="48" s="1"/>
  <c r="L72" i="48"/>
  <c r="U72" i="48" s="1"/>
  <c r="L71" i="48"/>
  <c r="U71" i="48" s="1"/>
  <c r="L68" i="48"/>
  <c r="U68" i="48" s="1"/>
  <c r="L67" i="48"/>
  <c r="U67" i="48" s="1"/>
  <c r="L66" i="48"/>
  <c r="U66" i="48" s="1"/>
  <c r="L65" i="48"/>
  <c r="U65" i="48" s="1"/>
  <c r="L64" i="48"/>
  <c r="U64" i="48" s="1"/>
  <c r="L63" i="48"/>
  <c r="U63" i="48" s="1"/>
  <c r="L62" i="48"/>
  <c r="U62" i="48" s="1"/>
  <c r="L61" i="48"/>
  <c r="L28" i="48"/>
  <c r="U28" i="48" s="1"/>
  <c r="L27" i="48"/>
  <c r="U27" i="48" s="1"/>
  <c r="L26" i="48"/>
  <c r="U26" i="48" s="1"/>
  <c r="L25" i="48"/>
  <c r="U25" i="48" s="1"/>
  <c r="L24" i="48"/>
  <c r="U24" i="48" s="1"/>
  <c r="L23" i="48"/>
  <c r="U23" i="48" s="1"/>
  <c r="L22" i="48"/>
  <c r="U22" i="48" s="1"/>
  <c r="L21" i="48"/>
  <c r="U21" i="48" s="1"/>
  <c r="L58" i="48"/>
  <c r="U58" i="48" s="1"/>
  <c r="L57" i="48"/>
  <c r="U57" i="48" s="1"/>
  <c r="L56" i="48"/>
  <c r="U56" i="48" s="1"/>
  <c r="L55" i="48"/>
  <c r="U55" i="48" s="1"/>
  <c r="L54" i="48"/>
  <c r="U54" i="48" s="1"/>
  <c r="L53" i="48"/>
  <c r="U53" i="48" s="1"/>
  <c r="L52" i="48"/>
  <c r="U52" i="48" s="1"/>
  <c r="L51" i="48"/>
  <c r="L48" i="48"/>
  <c r="U48" i="48" s="1"/>
  <c r="L47" i="48"/>
  <c r="U47" i="48" s="1"/>
  <c r="L46" i="48"/>
  <c r="U46" i="48" s="1"/>
  <c r="L45" i="48"/>
  <c r="U45" i="48" s="1"/>
  <c r="L44" i="48"/>
  <c r="U44" i="48" s="1"/>
  <c r="L43" i="48"/>
  <c r="U43" i="48" s="1"/>
  <c r="L42" i="48"/>
  <c r="U42" i="48" s="1"/>
  <c r="L41" i="48"/>
  <c r="U41" i="48" s="1"/>
  <c r="M41" i="48"/>
  <c r="V41" i="48" s="1"/>
  <c r="N41" i="48"/>
  <c r="W41" i="48" s="1"/>
  <c r="M42" i="48"/>
  <c r="V42" i="48" s="1"/>
  <c r="N42" i="48"/>
  <c r="W42" i="48" s="1"/>
  <c r="M43" i="48"/>
  <c r="V43" i="48" s="1"/>
  <c r="N43" i="48"/>
  <c r="W43" i="48" s="1"/>
  <c r="M44" i="48"/>
  <c r="V44" i="48" s="1"/>
  <c r="N44" i="48"/>
  <c r="W44" i="48" s="1"/>
  <c r="M45" i="48"/>
  <c r="V45" i="48" s="1"/>
  <c r="N45" i="48"/>
  <c r="W45" i="48" s="1"/>
  <c r="M46" i="48"/>
  <c r="V46" i="48" s="1"/>
  <c r="N46" i="48"/>
  <c r="W46" i="48" s="1"/>
  <c r="M47" i="48"/>
  <c r="V47" i="48" s="1"/>
  <c r="N47" i="48"/>
  <c r="W47" i="48" s="1"/>
  <c r="M48" i="48"/>
  <c r="V48" i="48" s="1"/>
  <c r="N48" i="48"/>
  <c r="W48" i="48" s="1"/>
  <c r="L12" i="48"/>
  <c r="U12" i="48" s="1"/>
  <c r="L13" i="48"/>
  <c r="U13" i="48" s="1"/>
  <c r="L14" i="48"/>
  <c r="U14" i="48" s="1"/>
  <c r="L15" i="48"/>
  <c r="U15" i="48" s="1"/>
  <c r="L16" i="48"/>
  <c r="U16" i="48" s="1"/>
  <c r="L17" i="48"/>
  <c r="U17" i="48" s="1"/>
  <c r="L18" i="48"/>
  <c r="U18" i="48" s="1"/>
  <c r="L11" i="48"/>
  <c r="U11" i="48" s="1"/>
  <c r="U61" i="48" l="1"/>
  <c r="U69" i="48" s="1"/>
  <c r="L69" i="48"/>
  <c r="H69" i="48" s="1"/>
  <c r="U51" i="48"/>
  <c r="W49" i="48"/>
  <c r="V49" i="48"/>
  <c r="U19" i="48"/>
  <c r="U29" i="48"/>
  <c r="L179" i="48"/>
  <c r="L209" i="48"/>
  <c r="L219" i="48"/>
  <c r="L229" i="48"/>
  <c r="L239" i="48"/>
  <c r="L299" i="48"/>
  <c r="L309" i="48"/>
  <c r="L319" i="48"/>
  <c r="L289" i="48"/>
  <c r="L279" i="48"/>
  <c r="L169" i="48"/>
  <c r="L269" i="48"/>
  <c r="H269" i="48" s="1"/>
  <c r="L249" i="48"/>
  <c r="H249" i="48" s="1"/>
  <c r="L259" i="48"/>
  <c r="L199" i="48"/>
  <c r="L189" i="48"/>
  <c r="H189" i="48" s="1"/>
  <c r="L159" i="48"/>
  <c r="L149" i="48"/>
  <c r="L139" i="48"/>
  <c r="L29" i="48"/>
  <c r="H29" i="48" s="1"/>
  <c r="L59" i="48"/>
  <c r="L129" i="48"/>
  <c r="L119" i="48"/>
  <c r="L109" i="48"/>
  <c r="H109" i="48" s="1"/>
  <c r="L99" i="48"/>
  <c r="H99" i="48" s="1"/>
  <c r="L89" i="48"/>
  <c r="L79" i="48"/>
  <c r="N49" i="48"/>
  <c r="L39" i="48"/>
  <c r="L19" i="48"/>
  <c r="M49" i="48"/>
  <c r="O49" i="48"/>
  <c r="K49" i="48" s="1"/>
  <c r="L49" i="48"/>
  <c r="Q321" i="48"/>
  <c r="Q322" i="48" s="1"/>
  <c r="R321" i="48"/>
  <c r="R322" i="48" s="1"/>
  <c r="S321" i="48"/>
  <c r="S322" i="48" s="1"/>
  <c r="G189" i="48"/>
  <c r="G319" i="48"/>
  <c r="G309" i="48"/>
  <c r="G299" i="48"/>
  <c r="G289" i="48"/>
  <c r="G279" i="48"/>
  <c r="G269" i="48"/>
  <c r="G259" i="48"/>
  <c r="G249" i="48"/>
  <c r="G239" i="48"/>
  <c r="G229" i="48"/>
  <c r="G219" i="48"/>
  <c r="G209" i="48"/>
  <c r="G199" i="48"/>
  <c r="G179" i="48"/>
  <c r="G169" i="48"/>
  <c r="G159" i="48"/>
  <c r="G149" i="48"/>
  <c r="G139" i="48"/>
  <c r="G129" i="48"/>
  <c r="G119" i="48"/>
  <c r="G109" i="48"/>
  <c r="G99" i="48"/>
  <c r="G89" i="48"/>
  <c r="G79" i="48"/>
  <c r="G59" i="48"/>
  <c r="G49" i="48"/>
  <c r="G39" i="48"/>
  <c r="G29" i="48"/>
  <c r="G19" i="48"/>
  <c r="N308" i="48"/>
  <c r="W308" i="48" s="1"/>
  <c r="M308" i="48"/>
  <c r="V308" i="48" s="1"/>
  <c r="N307" i="48"/>
  <c r="W307" i="48" s="1"/>
  <c r="M307" i="48"/>
  <c r="V307" i="48" s="1"/>
  <c r="N306" i="48"/>
  <c r="W306" i="48" s="1"/>
  <c r="M306" i="48"/>
  <c r="V306" i="48" s="1"/>
  <c r="N305" i="48"/>
  <c r="W305" i="48" s="1"/>
  <c r="M305" i="48"/>
  <c r="V305" i="48" s="1"/>
  <c r="N304" i="48"/>
  <c r="W304" i="48" s="1"/>
  <c r="M304" i="48"/>
  <c r="V304" i="48" s="1"/>
  <c r="N303" i="48"/>
  <c r="W303" i="48" s="1"/>
  <c r="M303" i="48"/>
  <c r="V303" i="48" s="1"/>
  <c r="N302" i="48"/>
  <c r="W302" i="48" s="1"/>
  <c r="M302" i="48"/>
  <c r="V302" i="48" s="1"/>
  <c r="N301" i="48"/>
  <c r="W301" i="48" s="1"/>
  <c r="M301" i="48"/>
  <c r="V301" i="48" s="1"/>
  <c r="N298" i="48"/>
  <c r="W298" i="48" s="1"/>
  <c r="M298" i="48"/>
  <c r="V298" i="48" s="1"/>
  <c r="N297" i="48"/>
  <c r="W297" i="48" s="1"/>
  <c r="M297" i="48"/>
  <c r="V297" i="48" s="1"/>
  <c r="N296" i="48"/>
  <c r="W296" i="48" s="1"/>
  <c r="M296" i="48"/>
  <c r="V296" i="48" s="1"/>
  <c r="N295" i="48"/>
  <c r="W295" i="48" s="1"/>
  <c r="M295" i="48"/>
  <c r="V295" i="48" s="1"/>
  <c r="N294" i="48"/>
  <c r="W294" i="48" s="1"/>
  <c r="M294" i="48"/>
  <c r="V294" i="48" s="1"/>
  <c r="N293" i="48"/>
  <c r="W293" i="48" s="1"/>
  <c r="M293" i="48"/>
  <c r="V293" i="48" s="1"/>
  <c r="N292" i="48"/>
  <c r="W292" i="48" s="1"/>
  <c r="M292" i="48"/>
  <c r="V292" i="48" s="1"/>
  <c r="N291" i="48"/>
  <c r="W291" i="48" s="1"/>
  <c r="M291" i="48"/>
  <c r="V291" i="48" s="1"/>
  <c r="N288" i="48"/>
  <c r="W288" i="48" s="1"/>
  <c r="M288" i="48"/>
  <c r="V288" i="48" s="1"/>
  <c r="N287" i="48"/>
  <c r="W287" i="48" s="1"/>
  <c r="M287" i="48"/>
  <c r="V287" i="48" s="1"/>
  <c r="N286" i="48"/>
  <c r="W286" i="48" s="1"/>
  <c r="M286" i="48"/>
  <c r="V286" i="48" s="1"/>
  <c r="N285" i="48"/>
  <c r="W285" i="48" s="1"/>
  <c r="M285" i="48"/>
  <c r="V285" i="48" s="1"/>
  <c r="N284" i="48"/>
  <c r="W284" i="48" s="1"/>
  <c r="M284" i="48"/>
  <c r="V284" i="48" s="1"/>
  <c r="N283" i="48"/>
  <c r="W283" i="48" s="1"/>
  <c r="M283" i="48"/>
  <c r="V283" i="48" s="1"/>
  <c r="N282" i="48"/>
  <c r="W282" i="48" s="1"/>
  <c r="M282" i="48"/>
  <c r="V282" i="48" s="1"/>
  <c r="N281" i="48"/>
  <c r="W281" i="48" s="1"/>
  <c r="M281" i="48"/>
  <c r="V281" i="48" s="1"/>
  <c r="N278" i="48"/>
  <c r="W278" i="48" s="1"/>
  <c r="M278" i="48"/>
  <c r="V278" i="48" s="1"/>
  <c r="N277" i="48"/>
  <c r="W277" i="48" s="1"/>
  <c r="M277" i="48"/>
  <c r="V277" i="48" s="1"/>
  <c r="N276" i="48"/>
  <c r="W276" i="48" s="1"/>
  <c r="M276" i="48"/>
  <c r="V276" i="48" s="1"/>
  <c r="N275" i="48"/>
  <c r="W275" i="48" s="1"/>
  <c r="M275" i="48"/>
  <c r="V275" i="48" s="1"/>
  <c r="N274" i="48"/>
  <c r="W274" i="48" s="1"/>
  <c r="M274" i="48"/>
  <c r="V274" i="48" s="1"/>
  <c r="N273" i="48"/>
  <c r="W273" i="48" s="1"/>
  <c r="M273" i="48"/>
  <c r="V273" i="48" s="1"/>
  <c r="N272" i="48"/>
  <c r="W272" i="48" s="1"/>
  <c r="M272" i="48"/>
  <c r="V272" i="48" s="1"/>
  <c r="N271" i="48"/>
  <c r="W271" i="48" s="1"/>
  <c r="M271" i="48"/>
  <c r="V271" i="48" s="1"/>
  <c r="N238" i="48"/>
  <c r="W238" i="48" s="1"/>
  <c r="M238" i="48"/>
  <c r="V238" i="48" s="1"/>
  <c r="N237" i="48"/>
  <c r="W237" i="48" s="1"/>
  <c r="M237" i="48"/>
  <c r="V237" i="48" s="1"/>
  <c r="N236" i="48"/>
  <c r="W236" i="48" s="1"/>
  <c r="M236" i="48"/>
  <c r="V236" i="48" s="1"/>
  <c r="N235" i="48"/>
  <c r="W235" i="48" s="1"/>
  <c r="M235" i="48"/>
  <c r="V235" i="48" s="1"/>
  <c r="N234" i="48"/>
  <c r="W234" i="48" s="1"/>
  <c r="M234" i="48"/>
  <c r="V234" i="48" s="1"/>
  <c r="N233" i="48"/>
  <c r="W233" i="48" s="1"/>
  <c r="M233" i="48"/>
  <c r="V233" i="48" s="1"/>
  <c r="N232" i="48"/>
  <c r="W232" i="48" s="1"/>
  <c r="M232" i="48"/>
  <c r="V232" i="48" s="1"/>
  <c r="N231" i="48"/>
  <c r="W231" i="48" s="1"/>
  <c r="M231" i="48"/>
  <c r="V231" i="48" s="1"/>
  <c r="N228" i="48"/>
  <c r="W228" i="48" s="1"/>
  <c r="M228" i="48"/>
  <c r="V228" i="48" s="1"/>
  <c r="N227" i="48"/>
  <c r="W227" i="48" s="1"/>
  <c r="M227" i="48"/>
  <c r="V227" i="48" s="1"/>
  <c r="N226" i="48"/>
  <c r="W226" i="48" s="1"/>
  <c r="M226" i="48"/>
  <c r="V226" i="48" s="1"/>
  <c r="N225" i="48"/>
  <c r="W225" i="48" s="1"/>
  <c r="M225" i="48"/>
  <c r="V225" i="48" s="1"/>
  <c r="N224" i="48"/>
  <c r="W224" i="48" s="1"/>
  <c r="M224" i="48"/>
  <c r="V224" i="48" s="1"/>
  <c r="N223" i="48"/>
  <c r="W223" i="48" s="1"/>
  <c r="M223" i="48"/>
  <c r="V223" i="48" s="1"/>
  <c r="N222" i="48"/>
  <c r="W222" i="48" s="1"/>
  <c r="M222" i="48"/>
  <c r="V222" i="48" s="1"/>
  <c r="N221" i="48"/>
  <c r="W221" i="48" s="1"/>
  <c r="M221" i="48"/>
  <c r="V221" i="48" s="1"/>
  <c r="W108" i="48"/>
  <c r="M108" i="48"/>
  <c r="V108" i="48" s="1"/>
  <c r="W107" i="48"/>
  <c r="M107" i="48"/>
  <c r="V107" i="48" s="1"/>
  <c r="W106" i="48"/>
  <c r="M106" i="48"/>
  <c r="V106" i="48" s="1"/>
  <c r="W105" i="48"/>
  <c r="M105" i="48"/>
  <c r="V105" i="48" s="1"/>
  <c r="W104" i="48"/>
  <c r="M104" i="48"/>
  <c r="V104" i="48" s="1"/>
  <c r="W103" i="48"/>
  <c r="M103" i="48"/>
  <c r="V103" i="48" s="1"/>
  <c r="W102" i="48"/>
  <c r="M102" i="48"/>
  <c r="V102" i="48" s="1"/>
  <c r="W101" i="48"/>
  <c r="M101" i="48"/>
  <c r="V101" i="48" s="1"/>
  <c r="W188" i="48"/>
  <c r="V188" i="48"/>
  <c r="W187" i="48"/>
  <c r="V187" i="48"/>
  <c r="W186" i="48"/>
  <c r="V186" i="48"/>
  <c r="W185" i="48"/>
  <c r="V185" i="48"/>
  <c r="W184" i="48"/>
  <c r="V184" i="48"/>
  <c r="W183" i="48"/>
  <c r="V183" i="48"/>
  <c r="W182" i="48"/>
  <c r="V182" i="48"/>
  <c r="W181" i="48"/>
  <c r="V181" i="48"/>
  <c r="N198" i="48"/>
  <c r="W198" i="48" s="1"/>
  <c r="M198" i="48"/>
  <c r="V198" i="48" s="1"/>
  <c r="N197" i="48"/>
  <c r="W197" i="48" s="1"/>
  <c r="M197" i="48"/>
  <c r="V197" i="48" s="1"/>
  <c r="N196" i="48"/>
  <c r="W196" i="48" s="1"/>
  <c r="M196" i="48"/>
  <c r="V196" i="48" s="1"/>
  <c r="N195" i="48"/>
  <c r="W195" i="48" s="1"/>
  <c r="M195" i="48"/>
  <c r="V195" i="48" s="1"/>
  <c r="N194" i="48"/>
  <c r="W194" i="48" s="1"/>
  <c r="M194" i="48"/>
  <c r="V194" i="48" s="1"/>
  <c r="N193" i="48"/>
  <c r="W193" i="48" s="1"/>
  <c r="M193" i="48"/>
  <c r="V193" i="48" s="1"/>
  <c r="N192" i="48"/>
  <c r="W192" i="48" s="1"/>
  <c r="M192" i="48"/>
  <c r="V192" i="48" s="1"/>
  <c r="N191" i="48"/>
  <c r="W191" i="48" s="1"/>
  <c r="M191" i="48"/>
  <c r="V191" i="48" s="1"/>
  <c r="N178" i="48"/>
  <c r="W178" i="48" s="1"/>
  <c r="M178" i="48"/>
  <c r="V178" i="48" s="1"/>
  <c r="N177" i="48"/>
  <c r="W177" i="48" s="1"/>
  <c r="M177" i="48"/>
  <c r="V177" i="48" s="1"/>
  <c r="N176" i="48"/>
  <c r="W176" i="48" s="1"/>
  <c r="M176" i="48"/>
  <c r="V176" i="48" s="1"/>
  <c r="N175" i="48"/>
  <c r="W175" i="48" s="1"/>
  <c r="M175" i="48"/>
  <c r="V175" i="48" s="1"/>
  <c r="N174" i="48"/>
  <c r="W174" i="48" s="1"/>
  <c r="M174" i="48"/>
  <c r="V174" i="48" s="1"/>
  <c r="N173" i="48"/>
  <c r="W173" i="48" s="1"/>
  <c r="M173" i="48"/>
  <c r="V173" i="48" s="1"/>
  <c r="N172" i="48"/>
  <c r="W172" i="48" s="1"/>
  <c r="M172" i="48"/>
  <c r="V172" i="48" s="1"/>
  <c r="N171" i="48"/>
  <c r="W171" i="48" s="1"/>
  <c r="M171" i="48"/>
  <c r="V171" i="48" s="1"/>
  <c r="N168" i="48"/>
  <c r="W168" i="48" s="1"/>
  <c r="M168" i="48"/>
  <c r="V168" i="48" s="1"/>
  <c r="N167" i="48"/>
  <c r="W167" i="48" s="1"/>
  <c r="M167" i="48"/>
  <c r="V167" i="48" s="1"/>
  <c r="N166" i="48"/>
  <c r="W166" i="48" s="1"/>
  <c r="M166" i="48"/>
  <c r="V166" i="48" s="1"/>
  <c r="N165" i="48"/>
  <c r="W165" i="48" s="1"/>
  <c r="M165" i="48"/>
  <c r="V165" i="48" s="1"/>
  <c r="N164" i="48"/>
  <c r="W164" i="48" s="1"/>
  <c r="M164" i="48"/>
  <c r="V164" i="48" s="1"/>
  <c r="N163" i="48"/>
  <c r="W163" i="48" s="1"/>
  <c r="M163" i="48"/>
  <c r="V163" i="48" s="1"/>
  <c r="N162" i="48"/>
  <c r="W162" i="48" s="1"/>
  <c r="M162" i="48"/>
  <c r="V162" i="48" s="1"/>
  <c r="N161" i="48"/>
  <c r="W161" i="48" s="1"/>
  <c r="M161" i="48"/>
  <c r="V161" i="48" s="1"/>
  <c r="N148" i="48"/>
  <c r="W148" i="48" s="1"/>
  <c r="M148" i="48"/>
  <c r="V148" i="48" s="1"/>
  <c r="N147" i="48"/>
  <c r="W147" i="48" s="1"/>
  <c r="M147" i="48"/>
  <c r="V147" i="48" s="1"/>
  <c r="N146" i="48"/>
  <c r="W146" i="48" s="1"/>
  <c r="M146" i="48"/>
  <c r="V146" i="48" s="1"/>
  <c r="N145" i="48"/>
  <c r="W145" i="48" s="1"/>
  <c r="M145" i="48"/>
  <c r="V145" i="48" s="1"/>
  <c r="N144" i="48"/>
  <c r="W144" i="48" s="1"/>
  <c r="M144" i="48"/>
  <c r="V144" i="48" s="1"/>
  <c r="N143" i="48"/>
  <c r="W143" i="48" s="1"/>
  <c r="M143" i="48"/>
  <c r="V143" i="48" s="1"/>
  <c r="N142" i="48"/>
  <c r="W142" i="48" s="1"/>
  <c r="M142" i="48"/>
  <c r="V142" i="48" s="1"/>
  <c r="N141" i="48"/>
  <c r="W141" i="48" s="1"/>
  <c r="M141" i="48"/>
  <c r="V141" i="48" s="1"/>
  <c r="N138" i="48"/>
  <c r="W138" i="48" s="1"/>
  <c r="M138" i="48"/>
  <c r="V138" i="48" s="1"/>
  <c r="N137" i="48"/>
  <c r="W137" i="48" s="1"/>
  <c r="M137" i="48"/>
  <c r="V137" i="48" s="1"/>
  <c r="N136" i="48"/>
  <c r="W136" i="48" s="1"/>
  <c r="M136" i="48"/>
  <c r="V136" i="48" s="1"/>
  <c r="N135" i="48"/>
  <c r="W135" i="48" s="1"/>
  <c r="M135" i="48"/>
  <c r="V135" i="48" s="1"/>
  <c r="N134" i="48"/>
  <c r="W134" i="48" s="1"/>
  <c r="M134" i="48"/>
  <c r="V134" i="48" s="1"/>
  <c r="N133" i="48"/>
  <c r="W133" i="48" s="1"/>
  <c r="M133" i="48"/>
  <c r="V133" i="48" s="1"/>
  <c r="N132" i="48"/>
  <c r="W132" i="48" s="1"/>
  <c r="M132" i="48"/>
  <c r="V132" i="48" s="1"/>
  <c r="N131" i="48"/>
  <c r="W131" i="48" s="1"/>
  <c r="M131" i="48"/>
  <c r="V131" i="48" s="1"/>
  <c r="N128" i="48"/>
  <c r="W128" i="48" s="1"/>
  <c r="M128" i="48"/>
  <c r="V128" i="48" s="1"/>
  <c r="N127" i="48"/>
  <c r="W127" i="48" s="1"/>
  <c r="M127" i="48"/>
  <c r="V127" i="48" s="1"/>
  <c r="N126" i="48"/>
  <c r="W126" i="48" s="1"/>
  <c r="M126" i="48"/>
  <c r="V126" i="48" s="1"/>
  <c r="N125" i="48"/>
  <c r="W125" i="48" s="1"/>
  <c r="M125" i="48"/>
  <c r="V125" i="48" s="1"/>
  <c r="N124" i="48"/>
  <c r="W124" i="48" s="1"/>
  <c r="M124" i="48"/>
  <c r="V124" i="48" s="1"/>
  <c r="N123" i="48"/>
  <c r="W123" i="48" s="1"/>
  <c r="M123" i="48"/>
  <c r="V123" i="48" s="1"/>
  <c r="N122" i="48"/>
  <c r="W122" i="48" s="1"/>
  <c r="M122" i="48"/>
  <c r="V122" i="48" s="1"/>
  <c r="N121" i="48"/>
  <c r="W121" i="48" s="1"/>
  <c r="M121" i="48"/>
  <c r="V121" i="48" s="1"/>
  <c r="N118" i="48"/>
  <c r="W118" i="48" s="1"/>
  <c r="M118" i="48"/>
  <c r="V118" i="48" s="1"/>
  <c r="N117" i="48"/>
  <c r="W117" i="48" s="1"/>
  <c r="M117" i="48"/>
  <c r="V117" i="48" s="1"/>
  <c r="N116" i="48"/>
  <c r="W116" i="48" s="1"/>
  <c r="M116" i="48"/>
  <c r="V116" i="48" s="1"/>
  <c r="N115" i="48"/>
  <c r="W115" i="48" s="1"/>
  <c r="M115" i="48"/>
  <c r="V115" i="48" s="1"/>
  <c r="N114" i="48"/>
  <c r="W114" i="48" s="1"/>
  <c r="M114" i="48"/>
  <c r="V114" i="48" s="1"/>
  <c r="N113" i="48"/>
  <c r="W113" i="48" s="1"/>
  <c r="M113" i="48"/>
  <c r="V113" i="48" s="1"/>
  <c r="N112" i="48"/>
  <c r="W112" i="48" s="1"/>
  <c r="M112" i="48"/>
  <c r="V112" i="48" s="1"/>
  <c r="N111" i="48"/>
  <c r="W111" i="48" s="1"/>
  <c r="M111" i="48"/>
  <c r="V111" i="48" s="1"/>
  <c r="M71" i="48"/>
  <c r="V71" i="48" s="1"/>
  <c r="N71" i="48"/>
  <c r="W71" i="48" s="1"/>
  <c r="M72" i="48"/>
  <c r="V72" i="48" s="1"/>
  <c r="N72" i="48"/>
  <c r="W72" i="48" s="1"/>
  <c r="M73" i="48"/>
  <c r="V73" i="48" s="1"/>
  <c r="N73" i="48"/>
  <c r="W73" i="48" s="1"/>
  <c r="M74" i="48"/>
  <c r="V74" i="48" s="1"/>
  <c r="N74" i="48"/>
  <c r="W74" i="48" s="1"/>
  <c r="M75" i="48"/>
  <c r="V75" i="48" s="1"/>
  <c r="N75" i="48"/>
  <c r="W75" i="48" s="1"/>
  <c r="M76" i="48"/>
  <c r="V76" i="48" s="1"/>
  <c r="N76" i="48"/>
  <c r="W76" i="48" s="1"/>
  <c r="M77" i="48"/>
  <c r="V77" i="48" s="1"/>
  <c r="N77" i="48"/>
  <c r="W77" i="48" s="1"/>
  <c r="N78" i="48"/>
  <c r="W78" i="48" s="1"/>
  <c r="M78" i="48"/>
  <c r="V78" i="48" s="1"/>
  <c r="L323" i="48" l="1"/>
  <c r="L321" i="48"/>
  <c r="C328" i="48" s="1"/>
  <c r="W79" i="48"/>
  <c r="W119" i="48"/>
  <c r="W129" i="48"/>
  <c r="W139" i="48"/>
  <c r="W149" i="48"/>
  <c r="W169" i="48"/>
  <c r="W179" i="48"/>
  <c r="W199" i="48"/>
  <c r="W189" i="48"/>
  <c r="W109" i="48"/>
  <c r="W229" i="48"/>
  <c r="W239" i="48"/>
  <c r="W279" i="48"/>
  <c r="V79" i="48"/>
  <c r="V119" i="48"/>
  <c r="V129" i="48"/>
  <c r="V139" i="48"/>
  <c r="V149" i="48"/>
  <c r="V169" i="48"/>
  <c r="V179" i="48"/>
  <c r="V199" i="48"/>
  <c r="V189" i="48"/>
  <c r="V109" i="48"/>
  <c r="V229" i="48"/>
  <c r="V239" i="48"/>
  <c r="V279" i="48"/>
  <c r="V289" i="48"/>
  <c r="V299" i="48"/>
  <c r="V309" i="48"/>
  <c r="W289" i="48"/>
  <c r="W299" i="48"/>
  <c r="W309" i="48"/>
  <c r="H229" i="48"/>
  <c r="H89" i="48"/>
  <c r="H129" i="48"/>
  <c r="H139" i="48"/>
  <c r="H199" i="48"/>
  <c r="H169" i="48"/>
  <c r="H309" i="48"/>
  <c r="H219" i="48"/>
  <c r="H79" i="48"/>
  <c r="H319" i="48"/>
  <c r="H49" i="48"/>
  <c r="H39" i="48"/>
  <c r="H149" i="48"/>
  <c r="H259" i="48"/>
  <c r="H279" i="48"/>
  <c r="H299" i="48"/>
  <c r="H209" i="48"/>
  <c r="H119" i="48"/>
  <c r="H59" i="48"/>
  <c r="H159" i="48"/>
  <c r="H289" i="48"/>
  <c r="H239" i="48"/>
  <c r="H179" i="48"/>
  <c r="H19" i="48"/>
  <c r="M119" i="48"/>
  <c r="I119" i="48" s="1"/>
  <c r="M169" i="48"/>
  <c r="I169" i="48" s="1"/>
  <c r="N179" i="48"/>
  <c r="J179" i="48" s="1"/>
  <c r="N109" i="48"/>
  <c r="J109" i="48" s="1"/>
  <c r="M229" i="48"/>
  <c r="I229" i="48" s="1"/>
  <c r="M309" i="48"/>
  <c r="I309" i="48" s="1"/>
  <c r="N129" i="48"/>
  <c r="J129" i="48" s="1"/>
  <c r="M139" i="48"/>
  <c r="I139" i="48" s="1"/>
  <c r="M149" i="48"/>
  <c r="I149" i="48" s="1"/>
  <c r="M189" i="48"/>
  <c r="I189" i="48" s="1"/>
  <c r="M299" i="48"/>
  <c r="I299" i="48" s="1"/>
  <c r="N309" i="48"/>
  <c r="J309" i="48" s="1"/>
  <c r="O309" i="48"/>
  <c r="K309" i="48" s="1"/>
  <c r="N299" i="48"/>
  <c r="J299" i="48" s="1"/>
  <c r="O299" i="48"/>
  <c r="K299" i="48" s="1"/>
  <c r="N289" i="48"/>
  <c r="J289" i="48" s="1"/>
  <c r="O289" i="48"/>
  <c r="K289" i="48" s="1"/>
  <c r="M289" i="48"/>
  <c r="I289" i="48" s="1"/>
  <c r="O279" i="48"/>
  <c r="K279" i="48" s="1"/>
  <c r="N279" i="48"/>
  <c r="J279" i="48" s="1"/>
  <c r="M279" i="48"/>
  <c r="I279" i="48" s="1"/>
  <c r="N239" i="48"/>
  <c r="J239" i="48" s="1"/>
  <c r="O239" i="48"/>
  <c r="K239" i="48" s="1"/>
  <c r="M239" i="48"/>
  <c r="I239" i="48" s="1"/>
  <c r="N229" i="48"/>
  <c r="J229" i="48" s="1"/>
  <c r="O229" i="48"/>
  <c r="K229" i="48" s="1"/>
  <c r="O109" i="48"/>
  <c r="K109" i="48" s="1"/>
  <c r="M109" i="48"/>
  <c r="I109" i="48" s="1"/>
  <c r="N199" i="48"/>
  <c r="J199" i="48" s="1"/>
  <c r="N189" i="48"/>
  <c r="J189" i="48" s="1"/>
  <c r="O199" i="48"/>
  <c r="K199" i="48" s="1"/>
  <c r="O189" i="48"/>
  <c r="K189" i="48" s="1"/>
  <c r="M199" i="48"/>
  <c r="I199" i="48" s="1"/>
  <c r="O179" i="48"/>
  <c r="K179" i="48" s="1"/>
  <c r="M179" i="48"/>
  <c r="I179" i="48" s="1"/>
  <c r="N169" i="48"/>
  <c r="J169" i="48" s="1"/>
  <c r="O169" i="48"/>
  <c r="K169" i="48" s="1"/>
  <c r="O149" i="48"/>
  <c r="K149" i="48" s="1"/>
  <c r="N149" i="48"/>
  <c r="J149" i="48" s="1"/>
  <c r="O139" i="48"/>
  <c r="K139" i="48" s="1"/>
  <c r="N139" i="48"/>
  <c r="J139" i="48" s="1"/>
  <c r="O129" i="48"/>
  <c r="K129" i="48" s="1"/>
  <c r="M129" i="48"/>
  <c r="I129" i="48" s="1"/>
  <c r="O119" i="48"/>
  <c r="K119" i="48" s="1"/>
  <c r="N119" i="48"/>
  <c r="J119" i="48" s="1"/>
  <c r="M79" i="48"/>
  <c r="I79" i="48" s="1"/>
  <c r="N79" i="48"/>
  <c r="J79" i="48" s="1"/>
  <c r="O79" i="48"/>
  <c r="K79" i="48" s="1"/>
  <c r="W28" i="48"/>
  <c r="M28" i="48"/>
  <c r="V28" i="48" s="1"/>
  <c r="W27" i="48"/>
  <c r="M27" i="48"/>
  <c r="V27" i="48" s="1"/>
  <c r="W26" i="48"/>
  <c r="M26" i="48"/>
  <c r="V26" i="48" s="1"/>
  <c r="W25" i="48"/>
  <c r="M25" i="48"/>
  <c r="V25" i="48" s="1"/>
  <c r="W24" i="48"/>
  <c r="M24" i="48"/>
  <c r="V24" i="48" s="1"/>
  <c r="W23" i="48"/>
  <c r="M23" i="48"/>
  <c r="V23" i="48" s="1"/>
  <c r="W22" i="48"/>
  <c r="M22" i="48"/>
  <c r="V22" i="48" s="1"/>
  <c r="W21" i="48"/>
  <c r="M21" i="48"/>
  <c r="N18" i="48"/>
  <c r="W18" i="48" s="1"/>
  <c r="M18" i="48"/>
  <c r="V18" i="48" s="1"/>
  <c r="N17" i="48"/>
  <c r="W17" i="48" s="1"/>
  <c r="M17" i="48"/>
  <c r="V17" i="48" s="1"/>
  <c r="N16" i="48"/>
  <c r="W16" i="48" s="1"/>
  <c r="M16" i="48"/>
  <c r="V16" i="48" s="1"/>
  <c r="N15" i="48"/>
  <c r="W15" i="48" s="1"/>
  <c r="M15" i="48"/>
  <c r="V15" i="48" s="1"/>
  <c r="N14" i="48"/>
  <c r="W14" i="48" s="1"/>
  <c r="M14" i="48"/>
  <c r="V14" i="48" s="1"/>
  <c r="N13" i="48"/>
  <c r="W13" i="48" s="1"/>
  <c r="M13" i="48"/>
  <c r="V13" i="48" s="1"/>
  <c r="N12" i="48"/>
  <c r="W12" i="48" s="1"/>
  <c r="M12" i="48"/>
  <c r="V12" i="48" s="1"/>
  <c r="N11" i="48"/>
  <c r="W11" i="48" s="1"/>
  <c r="M11" i="48"/>
  <c r="V11" i="48" s="1"/>
  <c r="V21" i="48" l="1"/>
  <c r="V29" i="48" s="1"/>
  <c r="M29" i="48"/>
  <c r="L322" i="48"/>
  <c r="C340" i="48" s="1"/>
  <c r="W29" i="48"/>
  <c r="W19" i="48"/>
  <c r="V19" i="48"/>
  <c r="I29" i="48" l="1"/>
  <c r="N29" i="48"/>
  <c r="J29" i="48" s="1"/>
  <c r="O29" i="48"/>
  <c r="K29" i="48" s="1"/>
  <c r="N19" i="48"/>
  <c r="M19" i="48"/>
  <c r="O19" i="48"/>
  <c r="U49" i="48" l="1"/>
  <c r="J19" i="48"/>
  <c r="K19" i="48"/>
  <c r="I19" i="48"/>
  <c r="M257" i="48" l="1"/>
  <c r="V257" i="48" s="1"/>
  <c r="M318" i="48"/>
  <c r="V318" i="48" s="1"/>
  <c r="N315" i="48"/>
  <c r="W315" i="48" s="1"/>
  <c r="M258" i="48"/>
  <c r="V258" i="48" s="1"/>
  <c r="N255" i="48"/>
  <c r="W255" i="48" s="1"/>
  <c r="M248" i="48"/>
  <c r="V248" i="48" s="1"/>
  <c r="M214" i="48"/>
  <c r="V214" i="48" s="1"/>
  <c r="N211" i="48"/>
  <c r="W211" i="48" s="1"/>
  <c r="M204" i="48"/>
  <c r="V204" i="48" s="1"/>
  <c r="M158" i="48"/>
  <c r="V158" i="48" s="1"/>
  <c r="N155" i="48"/>
  <c r="W155" i="48" s="1"/>
  <c r="N95" i="48"/>
  <c r="W95" i="48" s="1"/>
  <c r="M88" i="48"/>
  <c r="V88" i="48" s="1"/>
  <c r="N85" i="48"/>
  <c r="W85" i="48" s="1"/>
  <c r="N252" i="48"/>
  <c r="W252" i="48" s="1"/>
  <c r="N201" i="48"/>
  <c r="W201" i="48" s="1"/>
  <c r="M253" i="48"/>
  <c r="V253" i="48" s="1"/>
  <c r="M241" i="48"/>
  <c r="V241" i="48" s="1"/>
  <c r="N262" i="48"/>
  <c r="W262" i="48" s="1"/>
  <c r="N246" i="48"/>
  <c r="W246" i="48" s="1"/>
  <c r="M203" i="48"/>
  <c r="V203" i="48" s="1"/>
  <c r="N87" i="48"/>
  <c r="W87" i="48" s="1"/>
  <c r="N68" i="48"/>
  <c r="W68" i="48" s="1"/>
  <c r="M55" i="48"/>
  <c r="V55" i="48" s="1"/>
  <c r="M313" i="48"/>
  <c r="V313" i="48" s="1"/>
  <c r="M262" i="48"/>
  <c r="V262" i="48" s="1"/>
  <c r="M267" i="48"/>
  <c r="V267" i="48" s="1"/>
  <c r="N268" i="48"/>
  <c r="W268" i="48" s="1"/>
  <c r="M314" i="48"/>
  <c r="V314" i="48" s="1"/>
  <c r="N265" i="48"/>
  <c r="W265" i="48" s="1"/>
  <c r="M254" i="48"/>
  <c r="V254" i="48" s="1"/>
  <c r="N215" i="48"/>
  <c r="W215" i="48" s="1"/>
  <c r="M208" i="48"/>
  <c r="V208" i="48" s="1"/>
  <c r="N81" i="48"/>
  <c r="W81" i="48" s="1"/>
  <c r="N245" i="48"/>
  <c r="W245" i="48" s="1"/>
  <c r="N314" i="48"/>
  <c r="W314" i="48" s="1"/>
  <c r="M244" i="48"/>
  <c r="V244" i="48" s="1"/>
  <c r="M98" i="48"/>
  <c r="V98" i="48" s="1"/>
  <c r="M212" i="48"/>
  <c r="V212" i="48" s="1"/>
  <c r="M152" i="48"/>
  <c r="V152" i="48" s="1"/>
  <c r="M65" i="48"/>
  <c r="V65" i="48" s="1"/>
  <c r="M51" i="48"/>
  <c r="M268" i="48"/>
  <c r="V268" i="48" s="1"/>
  <c r="N208" i="48"/>
  <c r="W208" i="48" s="1"/>
  <c r="M93" i="48"/>
  <c r="V93" i="48" s="1"/>
  <c r="N317" i="48"/>
  <c r="W317" i="48" s="1"/>
  <c r="N267" i="48"/>
  <c r="W267" i="48" s="1"/>
  <c r="N204" i="48"/>
  <c r="W204" i="48" s="1"/>
  <c r="M155" i="48"/>
  <c r="V155" i="48" s="1"/>
  <c r="N94" i="48"/>
  <c r="W94" i="48" s="1"/>
  <c r="M85" i="48"/>
  <c r="V85" i="48" s="1"/>
  <c r="M66" i="48"/>
  <c r="V66" i="48" s="1"/>
  <c r="N63" i="48"/>
  <c r="W63" i="48" s="1"/>
  <c r="N266" i="48"/>
  <c r="W266" i="48" s="1"/>
  <c r="N156" i="48"/>
  <c r="W156" i="48" s="1"/>
  <c r="N97" i="48"/>
  <c r="W97" i="48" s="1"/>
  <c r="N88" i="48"/>
  <c r="W88" i="48" s="1"/>
  <c r="N58" i="48"/>
  <c r="W58" i="48" s="1"/>
  <c r="M36" i="48"/>
  <c r="V36" i="48" s="1"/>
  <c r="N98" i="48"/>
  <c r="W98" i="48" s="1"/>
  <c r="N52" i="48"/>
  <c r="W52" i="48" s="1"/>
  <c r="M266" i="48"/>
  <c r="V266" i="48" s="1"/>
  <c r="N253" i="48"/>
  <c r="W253" i="48" s="1"/>
  <c r="N243" i="48"/>
  <c r="W243" i="48" s="1"/>
  <c r="N214" i="48"/>
  <c r="W214" i="48" s="1"/>
  <c r="M205" i="48"/>
  <c r="V205" i="48" s="1"/>
  <c r="M156" i="48"/>
  <c r="V156" i="48" s="1"/>
  <c r="M81" i="48"/>
  <c r="V81" i="48" s="1"/>
  <c r="M263" i="48"/>
  <c r="V263" i="48" s="1"/>
  <c r="M201" i="48"/>
  <c r="V201" i="48" s="1"/>
  <c r="M315" i="48"/>
  <c r="V315" i="48" s="1"/>
  <c r="M243" i="48"/>
  <c r="V243" i="48" s="1"/>
  <c r="N157" i="48"/>
  <c r="W157" i="48" s="1"/>
  <c r="N264" i="48"/>
  <c r="W264" i="48" s="1"/>
  <c r="M246" i="48"/>
  <c r="V246" i="48" s="1"/>
  <c r="M311" i="48"/>
  <c r="V311" i="48" s="1"/>
  <c r="N151" i="48"/>
  <c r="W151" i="48" s="1"/>
  <c r="M61" i="48"/>
  <c r="N258" i="48"/>
  <c r="W258" i="48" s="1"/>
  <c r="M218" i="48"/>
  <c r="V218" i="48" s="1"/>
  <c r="M94" i="48"/>
  <c r="V94" i="48" s="1"/>
  <c r="N318" i="48"/>
  <c r="W318" i="48" s="1"/>
  <c r="N205" i="48"/>
  <c r="W205" i="48" s="1"/>
  <c r="M265" i="48"/>
  <c r="V265" i="48" s="1"/>
  <c r="M82" i="48"/>
  <c r="V82" i="48" s="1"/>
  <c r="N244" i="48"/>
  <c r="W244" i="48" s="1"/>
  <c r="M206" i="48"/>
  <c r="V206" i="48" s="1"/>
  <c r="N92" i="48"/>
  <c r="W92" i="48" s="1"/>
  <c r="N83" i="48"/>
  <c r="W83" i="48" s="1"/>
  <c r="M252" i="48"/>
  <c r="V252" i="48" s="1"/>
  <c r="M261" i="48"/>
  <c r="V261" i="48" s="1"/>
  <c r="N218" i="48"/>
  <c r="W218" i="48" s="1"/>
  <c r="M202" i="48"/>
  <c r="V202" i="48" s="1"/>
  <c r="M63" i="48"/>
  <c r="V63" i="48" s="1"/>
  <c r="M38" i="48"/>
  <c r="V38" i="48" s="1"/>
  <c r="N312" i="48"/>
  <c r="W312" i="48" s="1"/>
  <c r="N91" i="48"/>
  <c r="W91" i="48" s="1"/>
  <c r="N313" i="48"/>
  <c r="W313" i="48" s="1"/>
  <c r="M247" i="48"/>
  <c r="V247" i="48" s="1"/>
  <c r="N152" i="48"/>
  <c r="W152" i="48" s="1"/>
  <c r="M54" i="48"/>
  <c r="V54" i="48" s="1"/>
  <c r="M255" i="48"/>
  <c r="V255" i="48" s="1"/>
  <c r="N206" i="48"/>
  <c r="W206" i="48" s="1"/>
  <c r="N36" i="48"/>
  <c r="W36" i="48" s="1"/>
  <c r="N257" i="48"/>
  <c r="W257" i="48" s="1"/>
  <c r="N202" i="48"/>
  <c r="W202" i="48" s="1"/>
  <c r="M68" i="48"/>
  <c r="V68" i="48" s="1"/>
  <c r="M97" i="48"/>
  <c r="V97" i="48" s="1"/>
  <c r="M58" i="48"/>
  <c r="V58" i="48" s="1"/>
  <c r="M52" i="48"/>
  <c r="V52" i="48" s="1"/>
  <c r="N37" i="48"/>
  <c r="W37" i="48" s="1"/>
  <c r="M34" i="48"/>
  <c r="V34" i="48" s="1"/>
  <c r="M264" i="48"/>
  <c r="V264" i="48" s="1"/>
  <c r="N242" i="48"/>
  <c r="W242" i="48" s="1"/>
  <c r="N96" i="48"/>
  <c r="W96" i="48" s="1"/>
  <c r="N57" i="48"/>
  <c r="W57" i="48" s="1"/>
  <c r="N316" i="48"/>
  <c r="W316" i="48" s="1"/>
  <c r="N207" i="48"/>
  <c r="W207" i="48" s="1"/>
  <c r="M92" i="48"/>
  <c r="V92" i="48" s="1"/>
  <c r="N67" i="48"/>
  <c r="W67" i="48" s="1"/>
  <c r="N55" i="48"/>
  <c r="W55" i="48" s="1"/>
  <c r="N35" i="48"/>
  <c r="W35" i="48" s="1"/>
  <c r="N213" i="48"/>
  <c r="W213" i="48" s="1"/>
  <c r="M56" i="48"/>
  <c r="V56" i="48" s="1"/>
  <c r="N203" i="48"/>
  <c r="W203" i="48" s="1"/>
  <c r="N82" i="48"/>
  <c r="W82" i="48" s="1"/>
  <c r="N51" i="48"/>
  <c r="W51" i="48" s="1"/>
  <c r="N38" i="48"/>
  <c r="W38" i="48" s="1"/>
  <c r="M33" i="48"/>
  <c r="V33" i="48" s="1"/>
  <c r="M35" i="48"/>
  <c r="V35" i="48" s="1"/>
  <c r="N251" i="48"/>
  <c r="W251" i="48" s="1"/>
  <c r="N254" i="48"/>
  <c r="W254" i="48" s="1"/>
  <c r="N217" i="48"/>
  <c r="W217" i="48" s="1"/>
  <c r="M215" i="48"/>
  <c r="V215" i="48" s="1"/>
  <c r="M157" i="48"/>
  <c r="V157" i="48" s="1"/>
  <c r="N216" i="48"/>
  <c r="W216" i="48" s="1"/>
  <c r="M242" i="48"/>
  <c r="V242" i="48" s="1"/>
  <c r="M86" i="48"/>
  <c r="V86" i="48" s="1"/>
  <c r="N212" i="48"/>
  <c r="W212" i="48" s="1"/>
  <c r="M57" i="48"/>
  <c r="V57" i="48" s="1"/>
  <c r="M317" i="48"/>
  <c r="V317" i="48" s="1"/>
  <c r="N261" i="48"/>
  <c r="W261" i="48" s="1"/>
  <c r="N66" i="48"/>
  <c r="W66" i="48" s="1"/>
  <c r="M62" i="48"/>
  <c r="V62" i="48" s="1"/>
  <c r="N247" i="48"/>
  <c r="W247" i="48" s="1"/>
  <c r="N54" i="48"/>
  <c r="W54" i="48" s="1"/>
  <c r="M32" i="48"/>
  <c r="V32" i="48" s="1"/>
  <c r="N53" i="48"/>
  <c r="W53" i="48" s="1"/>
  <c r="N84" i="48"/>
  <c r="W84" i="48" s="1"/>
  <c r="N154" i="48"/>
  <c r="W154" i="48" s="1"/>
  <c r="M64" i="48"/>
  <c r="V64" i="48" s="1"/>
  <c r="M151" i="48"/>
  <c r="V151" i="48" s="1"/>
  <c r="N153" i="48"/>
  <c r="W153" i="48" s="1"/>
  <c r="M245" i="48"/>
  <c r="V245" i="48" s="1"/>
  <c r="M53" i="48"/>
  <c r="V53" i="48" s="1"/>
  <c r="M31" i="48"/>
  <c r="V31" i="48" s="1"/>
  <c r="M91" i="48"/>
  <c r="V91" i="48" s="1"/>
  <c r="M154" i="48"/>
  <c r="V154" i="48" s="1"/>
  <c r="N56" i="48"/>
  <c r="W56" i="48" s="1"/>
  <c r="M312" i="48"/>
  <c r="V312" i="48" s="1"/>
  <c r="M96" i="48"/>
  <c r="V96" i="48" s="1"/>
  <c r="N241" i="48"/>
  <c r="W241" i="48" s="1"/>
  <c r="M211" i="48"/>
  <c r="V211" i="48" s="1"/>
  <c r="N93" i="48"/>
  <c r="W93" i="48" s="1"/>
  <c r="M251" i="48"/>
  <c r="V251" i="48" s="1"/>
  <c r="N256" i="48"/>
  <c r="W256" i="48" s="1"/>
  <c r="M213" i="48"/>
  <c r="V213" i="48" s="1"/>
  <c r="M83" i="48"/>
  <c r="V83" i="48" s="1"/>
  <c r="N33" i="48"/>
  <c r="W33" i="48" s="1"/>
  <c r="N64" i="48"/>
  <c r="W64" i="48" s="1"/>
  <c r="M316" i="48"/>
  <c r="V316" i="48" s="1"/>
  <c r="N263" i="48"/>
  <c r="W263" i="48" s="1"/>
  <c r="M216" i="48"/>
  <c r="V216" i="48" s="1"/>
  <c r="M95" i="48"/>
  <c r="V95" i="48" s="1"/>
  <c r="M67" i="48"/>
  <c r="V67" i="48" s="1"/>
  <c r="N311" i="48"/>
  <c r="W311" i="48" s="1"/>
  <c r="M84" i="48"/>
  <c r="V84" i="48" s="1"/>
  <c r="N248" i="48"/>
  <c r="W248" i="48" s="1"/>
  <c r="N32" i="48"/>
  <c r="W32" i="48" s="1"/>
  <c r="M87" i="48"/>
  <c r="V87" i="48" s="1"/>
  <c r="N62" i="48"/>
  <c r="W62" i="48" s="1"/>
  <c r="M153" i="48"/>
  <c r="V153" i="48" s="1"/>
  <c r="N34" i="48"/>
  <c r="W34" i="48" s="1"/>
  <c r="N65" i="48"/>
  <c r="W65" i="48" s="1"/>
  <c r="M217" i="48"/>
  <c r="V217" i="48" s="1"/>
  <c r="N86" i="48"/>
  <c r="W86" i="48" s="1"/>
  <c r="M37" i="48"/>
  <c r="V37" i="48" s="1"/>
  <c r="N158" i="48"/>
  <c r="W158" i="48" s="1"/>
  <c r="M256" i="48"/>
  <c r="V256" i="48" s="1"/>
  <c r="M207" i="48"/>
  <c r="V207" i="48" s="1"/>
  <c r="N61" i="48"/>
  <c r="N31" i="48"/>
  <c r="W31" i="48" s="1"/>
  <c r="W319" i="48" l="1"/>
  <c r="W61" i="48"/>
  <c r="W69" i="48" s="1"/>
  <c r="N69" i="48"/>
  <c r="J69" i="48" s="1"/>
  <c r="V61" i="48"/>
  <c r="V69" i="48" s="1"/>
  <c r="M69" i="48"/>
  <c r="I69" i="48" s="1"/>
  <c r="V51" i="48"/>
  <c r="V59" i="48" s="1"/>
  <c r="W259" i="48"/>
  <c r="V159" i="48"/>
  <c r="W209" i="48"/>
  <c r="W219" i="48"/>
  <c r="V259" i="48"/>
  <c r="V99" i="48"/>
  <c r="V89" i="48"/>
  <c r="V219" i="48"/>
  <c r="W59" i="48"/>
  <c r="V269" i="48"/>
  <c r="W39" i="48"/>
  <c r="V39" i="48"/>
  <c r="V319" i="48"/>
  <c r="W249" i="48"/>
  <c r="W269" i="48"/>
  <c r="V209" i="48"/>
  <c r="W89" i="48"/>
  <c r="V249" i="48"/>
  <c r="W99" i="48"/>
  <c r="W159" i="48"/>
  <c r="N269" i="48"/>
  <c r="J269" i="48" s="1"/>
  <c r="N249" i="48"/>
  <c r="J249" i="48" s="1"/>
  <c r="O89" i="48"/>
  <c r="K89" i="48" s="1"/>
  <c r="O249" i="48"/>
  <c r="K249" i="48" s="1"/>
  <c r="M259" i="48"/>
  <c r="I259" i="48" s="1"/>
  <c r="M219" i="48"/>
  <c r="I219" i="48" s="1"/>
  <c r="N259" i="48"/>
  <c r="J259" i="48" s="1"/>
  <c r="M269" i="48"/>
  <c r="I269" i="48" s="1"/>
  <c r="O159" i="48"/>
  <c r="K159" i="48" s="1"/>
  <c r="N219" i="48"/>
  <c r="J219" i="48" s="1"/>
  <c r="O99" i="48"/>
  <c r="K99" i="48" s="1"/>
  <c r="O59" i="48"/>
  <c r="K59" i="48" s="1"/>
  <c r="O209" i="48"/>
  <c r="K209" i="48" s="1"/>
  <c r="M99" i="48"/>
  <c r="I99" i="48" s="1"/>
  <c r="M159" i="48"/>
  <c r="I159" i="48" s="1"/>
  <c r="I49" i="48"/>
  <c r="J49" i="48"/>
  <c r="M249" i="48"/>
  <c r="I249" i="48" s="1"/>
  <c r="N209" i="48"/>
  <c r="J209" i="48" s="1"/>
  <c r="N59" i="48"/>
  <c r="J59" i="48" s="1"/>
  <c r="N159" i="48"/>
  <c r="J159" i="48" s="1"/>
  <c r="N99" i="48"/>
  <c r="J99" i="48" s="1"/>
  <c r="O259" i="48"/>
  <c r="K259" i="48" s="1"/>
  <c r="O269" i="48"/>
  <c r="K269" i="48" s="1"/>
  <c r="O219" i="48"/>
  <c r="K219" i="48" s="1"/>
  <c r="O319" i="48"/>
  <c r="K319" i="48" s="1"/>
  <c r="M319" i="48"/>
  <c r="I319" i="48" s="1"/>
  <c r="N319" i="48"/>
  <c r="J319" i="48" s="1"/>
  <c r="M209" i="48"/>
  <c r="I209" i="48" s="1"/>
  <c r="M89" i="48"/>
  <c r="I89" i="48" s="1"/>
  <c r="N89" i="48"/>
  <c r="J89" i="48" s="1"/>
  <c r="M59" i="48"/>
  <c r="I59" i="48" s="1"/>
  <c r="O39" i="48"/>
  <c r="N39" i="48"/>
  <c r="M39" i="48"/>
  <c r="O323" i="48" l="1"/>
  <c r="V321" i="48"/>
  <c r="D352" i="48" s="1"/>
  <c r="W321" i="48"/>
  <c r="E352" i="48" s="1"/>
  <c r="N323" i="48"/>
  <c r="M321" i="48"/>
  <c r="D328" i="48" s="1"/>
  <c r="M323" i="48"/>
  <c r="O321" i="48"/>
  <c r="F328" i="48" s="1"/>
  <c r="N321" i="48"/>
  <c r="E328" i="48" s="1"/>
  <c r="K39" i="48"/>
  <c r="J39" i="48"/>
  <c r="I39" i="48"/>
  <c r="N322" i="48" l="1"/>
  <c r="E340" i="48" s="1"/>
  <c r="O322" i="48"/>
  <c r="F340" i="48" s="1"/>
  <c r="M322" i="48"/>
  <c r="D340" i="48" s="1"/>
  <c r="U59" i="48"/>
  <c r="U79" i="48" l="1"/>
  <c r="U89" i="48" l="1"/>
  <c r="U99" i="48" l="1"/>
  <c r="U109" i="48" l="1"/>
  <c r="U119" i="48" l="1"/>
  <c r="U129" i="48" l="1"/>
  <c r="U139" i="48" l="1"/>
  <c r="U149" i="48" l="1"/>
  <c r="U159" i="48" l="1"/>
  <c r="U169" i="48" l="1"/>
  <c r="U179" i="48" l="1"/>
  <c r="U189" i="48" l="1"/>
  <c r="U199" i="48" l="1"/>
  <c r="U209" i="48" l="1"/>
  <c r="U219" i="48" l="1"/>
  <c r="U229" i="48" l="1"/>
  <c r="U239" i="48" l="1"/>
  <c r="U249" i="48" l="1"/>
  <c r="U259" i="48" l="1"/>
  <c r="U269" i="48" l="1"/>
  <c r="U279" i="48" l="1"/>
  <c r="U289" i="48" l="1"/>
  <c r="U299" i="48" l="1"/>
  <c r="U309" i="48" l="1"/>
  <c r="U319" i="48" l="1"/>
  <c r="U321" i="48" s="1"/>
  <c r="C352" i="48" s="1"/>
</calcChain>
</file>

<file path=xl/sharedStrings.xml><?xml version="1.0" encoding="utf-8"?>
<sst xmlns="http://schemas.openxmlformats.org/spreadsheetml/2006/main" count="1106" uniqueCount="389">
  <si>
    <t>FOM</t>
  </si>
  <si>
    <t>Return</t>
  </si>
  <si>
    <t>Time in market</t>
  </si>
  <si>
    <t>Drawdown</t>
  </si>
  <si>
    <t>StdDev of QA Rets.</t>
  </si>
  <si>
    <t>Min QARet.</t>
  </si>
  <si>
    <t>RecentQARet</t>
  </si>
  <si>
    <t>FOM Offset</t>
  </si>
  <si>
    <t>BCS ACS</t>
  </si>
  <si>
    <t>BES AES</t>
  </si>
  <si>
    <t>BES ATS</t>
  </si>
  <si>
    <t>Start</t>
  </si>
  <si>
    <t>S</t>
  </si>
  <si>
    <t>General Settings</t>
  </si>
  <si>
    <t>Scanning</t>
  </si>
  <si>
    <t>Bands</t>
  </si>
  <si>
    <t>Amount</t>
  </si>
  <si>
    <t>Algorithm seek</t>
  </si>
  <si>
    <t>BOL1</t>
  </si>
  <si>
    <t>Commission per Trade</t>
  </si>
  <si>
    <t>M prefix (misses)</t>
  </si>
  <si>
    <t>Yes</t>
  </si>
  <si>
    <t>Periods</t>
  </si>
  <si>
    <t>Slippage per Trade</t>
  </si>
  <si>
    <t>O ref (open)</t>
  </si>
  <si>
    <t>Prices</t>
  </si>
  <si>
    <t>(High+Low)/2</t>
  </si>
  <si>
    <t>Weeks in Peak</t>
  </si>
  <si>
    <t>H ref (high)</t>
  </si>
  <si>
    <t>Scaler</t>
  </si>
  <si>
    <t>Weeks in Trough</t>
  </si>
  <si>
    <t>L ref (low)</t>
  </si>
  <si>
    <t>BOL2</t>
  </si>
  <si>
    <t>Months in Peak</t>
  </si>
  <si>
    <t>B/S rf (last buy/sell)</t>
  </si>
  <si>
    <t>Months in Trough</t>
  </si>
  <si>
    <t>Y ref (prev open)</t>
  </si>
  <si>
    <t>Use Div Adj Prices</t>
  </si>
  <si>
    <t>N</t>
  </si>
  <si>
    <t>M ref (MA)</t>
  </si>
  <si>
    <t>Days or Time</t>
  </si>
  <si>
    <t>%Days in mkt</t>
  </si>
  <si>
    <t>E ref (EMA)</t>
  </si>
  <si>
    <t>KEL</t>
  </si>
  <si>
    <t>Drawdown Exit</t>
  </si>
  <si>
    <t>A ref (Ave(HL))</t>
  </si>
  <si>
    <t>Speech Alerts</t>
  </si>
  <si>
    <t>U ref (user defined)</t>
  </si>
  <si>
    <t>True Range</t>
  </si>
  <si>
    <t>Signals at Close Only</t>
  </si>
  <si>
    <t>No</t>
  </si>
  <si>
    <t>P ref (peak)</t>
  </si>
  <si>
    <t>WebQuery End Date</t>
  </si>
  <si>
    <t>T ref (trough)</t>
  </si>
  <si>
    <t>RSI1</t>
  </si>
  <si>
    <t>WebQuery Start Date</t>
  </si>
  <si>
    <t>I suffix (ignore both)</t>
  </si>
  <si>
    <t>Price Jump Threshold</t>
  </si>
  <si>
    <t>A suffix (sell&amp;buy)</t>
  </si>
  <si>
    <t>Value</t>
  </si>
  <si>
    <t>SMA Periods</t>
  </si>
  <si>
    <t>Hypotheticals</t>
  </si>
  <si>
    <t>SMA Prices</t>
  </si>
  <si>
    <t>Results displayed</t>
  </si>
  <si>
    <t>RSI2</t>
  </si>
  <si>
    <t>EMA Periods</t>
  </si>
  <si>
    <t>Figure of Merit Weights</t>
  </si>
  <si>
    <t>EMA Prices</t>
  </si>
  <si>
    <t>Click to check for updates</t>
  </si>
  <si>
    <t>TMTR</t>
  </si>
  <si>
    <t>BUS BCO</t>
  </si>
  <si>
    <t>L</t>
  </si>
  <si>
    <t>Days</t>
  </si>
  <si>
    <t>Out</t>
  </si>
  <si>
    <t>Opt</t>
  </si>
  <si>
    <t>Range -20 to 20%</t>
  </si>
  <si>
    <t>MBLC BHS</t>
  </si>
  <si>
    <t>Symbol</t>
  </si>
  <si>
    <t>25 day PL</t>
  </si>
  <si>
    <t>50 day PL</t>
  </si>
  <si>
    <t>Algorithm</t>
  </si>
  <si>
    <t>Rank</t>
  </si>
  <si>
    <t>250 day PL</t>
  </si>
  <si>
    <t>End State</t>
  </si>
  <si>
    <t>25 day year frac</t>
  </si>
  <si>
    <t>50 day year frac</t>
  </si>
  <si>
    <t>25d AR</t>
  </si>
  <si>
    <t>50d AR</t>
  </si>
  <si>
    <t>A (Agilant)</t>
  </si>
  <si>
    <t>B (Barnes Group Inc.)</t>
  </si>
  <si>
    <t>C (Citigroup Inc.)</t>
  </si>
  <si>
    <t>Average
50d PL</t>
  </si>
  <si>
    <t>Average
25d PL</t>
  </si>
  <si>
    <t>D (Dominion Resources, Inc.)</t>
  </si>
  <si>
    <t>F (Ford Motor Co.)</t>
  </si>
  <si>
    <t>AMZN (Amazon.com, Inc.)</t>
  </si>
  <si>
    <t>L (Loews Corporation)</t>
  </si>
  <si>
    <t>T (AT&amp;T, Inc.)</t>
  </si>
  <si>
    <t>FB (Facebook, Inc.)</t>
  </si>
  <si>
    <t>SPY (SPDR S&amp;P 500 ETF)</t>
  </si>
  <si>
    <t>NUGT(Direxion Daily Gold Miners Bull 3X ETF)</t>
  </si>
  <si>
    <t>DUST(Direxion Daily Gold Miners Bear 3X ETF)</t>
  </si>
  <si>
    <t>FAS (Direxion Daily Financial Bull 3X ETF)</t>
  </si>
  <si>
    <t>UWTI (VelocityShares 3x Long Crude Oil ETN)</t>
  </si>
  <si>
    <t>X (United States Steel Corp.)</t>
  </si>
  <si>
    <t>Amount Invested</t>
  </si>
  <si>
    <t>Average:</t>
  </si>
  <si>
    <t>25d Average Ann. Return</t>
  </si>
  <si>
    <t>50d Average Ann. Return</t>
  </si>
  <si>
    <t>Optimization Start Date</t>
  </si>
  <si>
    <t>Optimization End Date</t>
  </si>
  <si>
    <t>E (Eni SpA)</t>
  </si>
  <si>
    <t>G (Genpact Limited)</t>
  </si>
  <si>
    <t>H (Hyatt Hotels Corporation)</t>
  </si>
  <si>
    <t>I (IntelSat S.A.)</t>
  </si>
  <si>
    <t>K (Kellog Company)</t>
  </si>
  <si>
    <t>M (Macy's, Inc.)</t>
  </si>
  <si>
    <t>N (NetSuite, Inc.)</t>
  </si>
  <si>
    <t>BMO BCO</t>
  </si>
  <si>
    <t>O (Realty Income Corporation)</t>
  </si>
  <si>
    <t>P (Pandora Media, Inc.)</t>
  </si>
  <si>
    <t>Q (Quintiles IMS Holdings, Inc.)</t>
  </si>
  <si>
    <t>R (Ryder System, Inc.)</t>
  </si>
  <si>
    <t>S (Sprint Corporation)</t>
  </si>
  <si>
    <t>V (Visa Inc.)</t>
  </si>
  <si>
    <t>BYS APO</t>
  </si>
  <si>
    <t>W (Wayfair, Inc.)</t>
  </si>
  <si>
    <t>Y (Alleghany Corporation)</t>
  </si>
  <si>
    <t>Z (Zillow Group, Inc.)</t>
  </si>
  <si>
    <t>ACO MAYO</t>
  </si>
  <si>
    <t>BEC AMC</t>
  </si>
  <si>
    <t>Start
State</t>
  </si>
  <si>
    <t>Ave.
FOM</t>
  </si>
  <si>
    <t>10 day year frac</t>
  </si>
  <si>
    <t>10 day PL</t>
  </si>
  <si>
    <t>Average
10d PL</t>
  </si>
  <si>
    <t>10d Average Ann. Return</t>
  </si>
  <si>
    <t xml:space="preserve">Annualized Ret: </t>
  </si>
  <si>
    <t>10d BH Return</t>
  </si>
  <si>
    <t>25d BH Return</t>
  </si>
  <si>
    <t>50d BH Return</t>
  </si>
  <si>
    <t>99 day year frac</t>
  </si>
  <si>
    <t>99d Average Ann. Return</t>
  </si>
  <si>
    <t>Average
99d PL</t>
  </si>
  <si>
    <t>99d BH Return</t>
  </si>
  <si>
    <t>99d AR</t>
  </si>
  <si>
    <t>99 day PL</t>
  </si>
  <si>
    <t>Std Dev.P</t>
  </si>
  <si>
    <t>10 day</t>
  </si>
  <si>
    <t>25 day</t>
  </si>
  <si>
    <t>50 day</t>
  </si>
  <si>
    <t>99 day</t>
  </si>
  <si>
    <t>Prob of Profit 10d</t>
  </si>
  <si>
    <t>Prob of Profit 25d</t>
  </si>
  <si>
    <t>Prob of Profit 50d</t>
  </si>
  <si>
    <t>Prob of Profit 99d</t>
  </si>
  <si>
    <t>10d AR</t>
  </si>
  <si>
    <t>Return on $10K</t>
  </si>
  <si>
    <t>Annualized Return</t>
  </si>
  <si>
    <t>Algs Included</t>
  </si>
  <si>
    <t>Algs Included:     Top</t>
  </si>
  <si>
    <t>Probability of Profit</t>
  </si>
  <si>
    <t>MAPO MBPC</t>
  </si>
  <si>
    <t>MAPO MBPO</t>
  </si>
  <si>
    <t>BMO MBPC</t>
  </si>
  <si>
    <t>BMO MBPO</t>
  </si>
  <si>
    <t>MAPO APS</t>
  </si>
  <si>
    <t>BMO APS</t>
  </si>
  <si>
    <t>MAPO APC</t>
  </si>
  <si>
    <t>BMO APC</t>
  </si>
  <si>
    <t>BCS MBPO</t>
  </si>
  <si>
    <t>ASO MBPC</t>
  </si>
  <si>
    <t>ASO MBPO</t>
  </si>
  <si>
    <t>MAPO BCO</t>
  </si>
  <si>
    <t>BMS MBBC</t>
  </si>
  <si>
    <t>ASO BMO</t>
  </si>
  <si>
    <t>ASC BMO</t>
  </si>
  <si>
    <t>MAEC MAYC</t>
  </si>
  <si>
    <t>BMS MAYC</t>
  </si>
  <si>
    <t>MAEO MAYC</t>
  </si>
  <si>
    <t>MAEO BCO</t>
  </si>
  <si>
    <t>MAMO BCO</t>
  </si>
  <si>
    <t>MAEC MAYO</t>
  </si>
  <si>
    <t>MAHO MBPO</t>
  </si>
  <si>
    <t>MASO MBPC</t>
  </si>
  <si>
    <t>MAHC MBPC</t>
  </si>
  <si>
    <t>MAHC MBPO</t>
  </si>
  <si>
    <t>MAHO MBPC</t>
  </si>
  <si>
    <t>MASC MBPC</t>
  </si>
  <si>
    <t>MASC MBPO</t>
  </si>
  <si>
    <t>MASO MBPO</t>
  </si>
  <si>
    <t>BEC AEO</t>
  </si>
  <si>
    <t>BEC AMO</t>
  </si>
  <si>
    <t>BOC MBYC</t>
  </si>
  <si>
    <t>BOS MBYC</t>
  </si>
  <si>
    <t>BCO ATS</t>
  </si>
  <si>
    <t>BOS MBYO</t>
  </si>
  <si>
    <t>BEC MBYO</t>
  </si>
  <si>
    <t>MAEC ATC</t>
  </si>
  <si>
    <t>BOS BAO</t>
  </si>
  <si>
    <t>ACO MAUC</t>
  </si>
  <si>
    <t>AUC BUS</t>
  </si>
  <si>
    <t>AAC BAS</t>
  </si>
  <si>
    <t>MBLC BYS</t>
  </si>
  <si>
    <t>ALC BYS</t>
  </si>
  <si>
    <t>ALC BHS</t>
  </si>
  <si>
    <t>MAPC MAHO</t>
  </si>
  <si>
    <t>MAPO MAHO</t>
  </si>
  <si>
    <t>MAPC BAO</t>
  </si>
  <si>
    <t>BPC BAC</t>
  </si>
  <si>
    <t>BPO BCO</t>
  </si>
  <si>
    <t>BPC BAO</t>
  </si>
  <si>
    <t>MAPO BAO</t>
  </si>
  <si>
    <t>BUC AAO</t>
  </si>
  <si>
    <t>MAMO AAO</t>
  </si>
  <si>
    <t>BUC AUO</t>
  </si>
  <si>
    <t>BUC AYC</t>
  </si>
  <si>
    <t>ACS AAS</t>
  </si>
  <si>
    <t>BPC AAC</t>
  </si>
  <si>
    <t>BUC BHO</t>
  </si>
  <si>
    <t>BUC AUC</t>
  </si>
  <si>
    <t>BES BCS</t>
  </si>
  <si>
    <t>MAEC BCS</t>
  </si>
  <si>
    <t>BEC BCS</t>
  </si>
  <si>
    <t>MAEC BAO</t>
  </si>
  <si>
    <t>MAEC BHS</t>
  </si>
  <si>
    <t>BMC BCS</t>
  </si>
  <si>
    <t>BEC BCO</t>
  </si>
  <si>
    <t>BMO BOS</t>
  </si>
  <si>
    <t>MAUC MBEO</t>
  </si>
  <si>
    <t>MAUO MBEO</t>
  </si>
  <si>
    <t>MAYC AEC</t>
  </si>
  <si>
    <t>MAHC AEO</t>
  </si>
  <si>
    <t>MAHC AEC</t>
  </si>
  <si>
    <t>MAUC AEO</t>
  </si>
  <si>
    <t>MAYC AUS</t>
  </si>
  <si>
    <t>MAMO BYS</t>
  </si>
  <si>
    <t>MAAO BCO</t>
  </si>
  <si>
    <t>BPS MBMO</t>
  </si>
  <si>
    <t>BPS AYC</t>
  </si>
  <si>
    <t>BPS ALC</t>
  </si>
  <si>
    <t>BES AYC</t>
  </si>
  <si>
    <t>BMS AYC</t>
  </si>
  <si>
    <t>BEO AMO</t>
  </si>
  <si>
    <t>BMO AMO</t>
  </si>
  <si>
    <t>MAYO ACO</t>
  </si>
  <si>
    <t>BHO AAS</t>
  </si>
  <si>
    <t>MALO ACO</t>
  </si>
  <si>
    <t>BLS AAS</t>
  </si>
  <si>
    <t>BLS ACO</t>
  </si>
  <si>
    <t>MAYC AAS</t>
  </si>
  <si>
    <t>BCO AAS</t>
  </si>
  <si>
    <t>BHO AAO</t>
  </si>
  <si>
    <t>BUS MAAO</t>
  </si>
  <si>
    <t>BYS AHS</t>
  </si>
  <si>
    <t>BCC AHS</t>
  </si>
  <si>
    <t>BAS BCO</t>
  </si>
  <si>
    <t>ACC MBOO</t>
  </si>
  <si>
    <t>BYO AHS</t>
  </si>
  <si>
    <t>ACO MBOO</t>
  </si>
  <si>
    <t>ACO MBUO</t>
  </si>
  <si>
    <t>MAUO BHO</t>
  </si>
  <si>
    <t>MAEO BOS</t>
  </si>
  <si>
    <t>MBAC BOS</t>
  </si>
  <si>
    <t>MAUO BAO</t>
  </si>
  <si>
    <t>MASC BUS</t>
  </si>
  <si>
    <t>MASO BUS</t>
  </si>
  <si>
    <t>BSO BUS</t>
  </si>
  <si>
    <t>MAUO BOO</t>
  </si>
  <si>
    <t>BES MBEO</t>
  </si>
  <si>
    <t>BCO MBCC</t>
  </si>
  <si>
    <t>BUO APO</t>
  </si>
  <si>
    <t>BCS APO</t>
  </si>
  <si>
    <t>BES AEO</t>
  </si>
  <si>
    <t>BES MBEC</t>
  </si>
  <si>
    <t>BEO ABC</t>
  </si>
  <si>
    <t>BOC MBBC</t>
  </si>
  <si>
    <t>BCC MBPC</t>
  </si>
  <si>
    <t>BCC APC</t>
  </si>
  <si>
    <t>BOC APC</t>
  </si>
  <si>
    <t>BOC MBPC</t>
  </si>
  <si>
    <t>BOS MBPC</t>
  </si>
  <si>
    <t>BOO MBPC</t>
  </si>
  <si>
    <t>BOC MBPO</t>
  </si>
  <si>
    <t>AAS ACO</t>
  </si>
  <si>
    <t>BPO ALC</t>
  </si>
  <si>
    <t>BPO BYC</t>
  </si>
  <si>
    <t>BCO ALO</t>
  </si>
  <si>
    <t>MAHC ALC</t>
  </si>
  <si>
    <t>BCO BTO</t>
  </si>
  <si>
    <t>MATC BYC</t>
  </si>
  <si>
    <t>MATO ALC</t>
  </si>
  <si>
    <t>MAMO ALS</t>
  </si>
  <si>
    <t>BCO ALS</t>
  </si>
  <si>
    <t>MAMO ALC</t>
  </si>
  <si>
    <t>MAMO AAS</t>
  </si>
  <si>
    <t>MAHO ALS</t>
  </si>
  <si>
    <t>MAMO AUC</t>
  </si>
  <si>
    <t>BSO AUS</t>
  </si>
  <si>
    <t>MAMC ALS</t>
  </si>
  <si>
    <t>MATC ATS</t>
  </si>
  <si>
    <t>MAPO ATS</t>
  </si>
  <si>
    <t>BTO ATO</t>
  </si>
  <si>
    <t>BTS ATS</t>
  </si>
  <si>
    <t>MATC ATO</t>
  </si>
  <si>
    <t>BTC ATC</t>
  </si>
  <si>
    <t>BTC ATO</t>
  </si>
  <si>
    <t>BTO ATS</t>
  </si>
  <si>
    <t>BUS ATO</t>
  </si>
  <si>
    <t>BUS MBTO</t>
  </si>
  <si>
    <t>BUS AES</t>
  </si>
  <si>
    <t>BLS ABS</t>
  </si>
  <si>
    <t>BUS ATS</t>
  </si>
  <si>
    <t>BAS ABC</t>
  </si>
  <si>
    <t>BYS MBTO</t>
  </si>
  <si>
    <t>BAS ABO</t>
  </si>
  <si>
    <t>BCS BCO</t>
  </si>
  <si>
    <t>ACO AUS</t>
  </si>
  <si>
    <t>ACO BPO</t>
  </si>
  <si>
    <t>MBCO BCO</t>
  </si>
  <si>
    <t>MBOO BCO</t>
  </si>
  <si>
    <t>MBPO BCC</t>
  </si>
  <si>
    <t>MBEO BCC</t>
  </si>
  <si>
    <t>ATC BCC</t>
  </si>
  <si>
    <t>ATO BCC</t>
  </si>
  <si>
    <t>APC BCC</t>
  </si>
  <si>
    <t>MBPC BCC</t>
  </si>
  <si>
    <t>APO BCC</t>
  </si>
  <si>
    <t>MBPO BYS</t>
  </si>
  <si>
    <t>AUS MAUO</t>
  </si>
  <si>
    <t>AHS MAAO</t>
  </si>
  <si>
    <t>AAS MAAO</t>
  </si>
  <si>
    <t>MATC BLO</t>
  </si>
  <si>
    <t>AOS BYO</t>
  </si>
  <si>
    <t>AYS MAUO</t>
  </si>
  <si>
    <t>AAS BLO</t>
  </si>
  <si>
    <t>AUS MALO</t>
  </si>
  <si>
    <t>BES MBPC</t>
  </si>
  <si>
    <t>BES APS</t>
  </si>
  <si>
    <t>BSC MBPO</t>
  </si>
  <si>
    <t>BSS MBTO</t>
  </si>
  <si>
    <t>BSO MBTO</t>
  </si>
  <si>
    <t>BSC MBTO</t>
  </si>
  <si>
    <t>BSS MBPO</t>
  </si>
  <si>
    <t>MAOO ALC</t>
  </si>
  <si>
    <t>BOO AOO</t>
  </si>
  <si>
    <t>BOS BAS</t>
  </si>
  <si>
    <t>BOS BYO</t>
  </si>
  <si>
    <t>BCO BCS</t>
  </si>
  <si>
    <t>BOS MAHO</t>
  </si>
  <si>
    <t>ALO MBLO</t>
  </si>
  <si>
    <t>BHS MBLC</t>
  </si>
  <si>
    <t>BCS MBMC</t>
  </si>
  <si>
    <t>BUS MBMO</t>
  </si>
  <si>
    <t>BUS MBPO</t>
  </si>
  <si>
    <t>BCS MBPC</t>
  </si>
  <si>
    <t>BCS MBMO</t>
  </si>
  <si>
    <t>BMC MBPO</t>
  </si>
  <si>
    <t>MACC ALC</t>
  </si>
  <si>
    <t>BMS AMS</t>
  </si>
  <si>
    <t>AYS AMS</t>
  </si>
  <si>
    <t>MACO ALC</t>
  </si>
  <si>
    <t>MAMO ALO</t>
  </si>
  <si>
    <t>BMS MBEO</t>
  </si>
  <si>
    <t>MACO AEO</t>
  </si>
  <si>
    <t>MAMO MBMC</t>
  </si>
  <si>
    <t>MAHC AMC</t>
  </si>
  <si>
    <t>BCS ACC</t>
  </si>
  <si>
    <t>BTS BLS</t>
  </si>
  <si>
    <t>BTO AEC</t>
  </si>
  <si>
    <t>ATO APS</t>
  </si>
  <si>
    <t>BUC APS</t>
  </si>
  <si>
    <t>MBTO APS</t>
  </si>
  <si>
    <t>MBTO ABS</t>
  </si>
  <si>
    <t>MATC APS</t>
  </si>
  <si>
    <t>MBTC APS</t>
  </si>
  <si>
    <t>ACO MAOO</t>
  </si>
  <si>
    <t>ACC MACC</t>
  </si>
  <si>
    <t>ACO MAYC</t>
  </si>
  <si>
    <t>ACO MACC</t>
  </si>
  <si>
    <t>ACC MAUC</t>
  </si>
  <si>
    <t>ALC MAUC</t>
  </si>
  <si>
    <t>BEC MBBC</t>
  </si>
  <si>
    <t>BHS ABC</t>
  </si>
  <si>
    <t>BEC MBBO</t>
  </si>
  <si>
    <t>MAEO MBPC</t>
  </si>
  <si>
    <t>BES MBBO</t>
  </si>
  <si>
    <t>BHS ABS</t>
  </si>
  <si>
    <t>BHS ABO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</si>
</sst>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164" formatCode="_([$€-2]* #,##0.00_);_([$€-2]* \(#,##0.00\);_([$€-2]* &quot;-&quot;??_)"/>
    <numFmt numFmtId="165" formatCode="0.0%"/>
    <numFmt numFmtId="166" formatCode="0.0"/>
    <numFmt numFmtId="167" formatCode="0.0000%"/>
    <numFmt numFmtId="168" formatCode="m/d/yy;@"/>
    <numFmt numFmtId="169" formatCode="&quot;$&quot;#,##0"/>
    <numFmt numFmtId="170" formatCode="[$-409]d\-mmm\-yy;@"/>
    <numFmt numFmtId="171" formatCode="0.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theme="1"/>
      </bottom>
      <diagonal/>
    </border>
    <border>
      <left/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8" fillId="0" borderId="0"/>
  </cellStyleXfs>
  <cellXfs count="163">
    <xf numFmtId="0" fontId="0" fillId="0" borderId="0" xfId="0"/>
    <xf numFmtId="10" fontId="0" fillId="0" borderId="0" xfId="0" applyNumberFormat="1"/>
    <xf numFmtId="0" fontId="2" fillId="0" borderId="0" xfId="4"/>
    <xf numFmtId="0" fontId="2" fillId="0" borderId="0" xfId="4" applyFill="1" applyBorder="1"/>
    <xf numFmtId="0" fontId="2" fillId="0" borderId="4" xfId="4" applyBorder="1"/>
    <xf numFmtId="0" fontId="2" fillId="0" borderId="8" xfId="4" applyBorder="1"/>
    <xf numFmtId="0" fontId="2" fillId="0" borderId="4" xfId="4" applyFont="1" applyBorder="1"/>
    <xf numFmtId="0" fontId="2" fillId="0" borderId="3" xfId="4" applyFont="1" applyBorder="1"/>
    <xf numFmtId="9" fontId="2" fillId="4" borderId="2" xfId="4" applyNumberFormat="1" applyFont="1" applyFill="1" applyBorder="1" applyAlignment="1" applyProtection="1">
      <alignment horizontal="center"/>
      <protection locked="0"/>
    </xf>
    <xf numFmtId="0" fontId="2" fillId="0" borderId="0" xfId="4" applyAlignment="1">
      <alignment horizontal="center"/>
    </xf>
    <xf numFmtId="9" fontId="2" fillId="4" borderId="6" xfId="4" applyNumberFormat="1" applyFill="1" applyBorder="1" applyAlignment="1" applyProtection="1">
      <alignment horizontal="center"/>
      <protection locked="0"/>
    </xf>
    <xf numFmtId="9" fontId="2" fillId="4" borderId="5" xfId="4" applyNumberFormat="1" applyFill="1" applyBorder="1" applyAlignment="1" applyProtection="1">
      <alignment horizontal="center"/>
      <protection locked="0"/>
    </xf>
    <xf numFmtId="0" fontId="5" fillId="3" borderId="1" xfId="3" applyFont="1" applyFill="1" applyBorder="1" applyAlignment="1" applyProtection="1">
      <protection hidden="1"/>
    </xf>
    <xf numFmtId="0" fontId="2" fillId="4" borderId="6" xfId="4" applyFill="1" applyBorder="1" applyAlignment="1" applyProtection="1">
      <alignment horizontal="center"/>
      <protection locked="0"/>
    </xf>
    <xf numFmtId="0" fontId="2" fillId="4" borderId="5" xfId="4" applyFill="1" applyBorder="1" applyAlignment="1" applyProtection="1">
      <alignment horizontal="center"/>
      <protection locked="0"/>
    </xf>
    <xf numFmtId="6" fontId="2" fillId="2" borderId="6" xfId="4" applyNumberFormat="1" applyFill="1" applyBorder="1" applyAlignment="1" applyProtection="1">
      <alignment horizontal="center"/>
      <protection locked="0"/>
    </xf>
    <xf numFmtId="8" fontId="2" fillId="4" borderId="5" xfId="4" applyNumberFormat="1" applyFill="1" applyBorder="1" applyAlignment="1" applyProtection="1">
      <alignment horizontal="center"/>
      <protection locked="0"/>
    </xf>
    <xf numFmtId="167" fontId="2" fillId="4" borderId="5" xfId="4" applyNumberFormat="1" applyFont="1" applyFill="1" applyBorder="1" applyAlignment="1" applyProtection="1">
      <alignment horizontal="center"/>
      <protection locked="0"/>
    </xf>
    <xf numFmtId="1" fontId="2" fillId="2" borderId="6" xfId="4" applyNumberFormat="1" applyFill="1" applyBorder="1" applyAlignment="1" applyProtection="1">
      <alignment horizontal="center"/>
      <protection locked="0"/>
    </xf>
    <xf numFmtId="0" fontId="2" fillId="2" borderId="6" xfId="4" applyFill="1" applyBorder="1" applyAlignment="1" applyProtection="1">
      <alignment horizontal="center"/>
      <protection locked="0"/>
    </xf>
    <xf numFmtId="9" fontId="2" fillId="2" borderId="6" xfId="4" applyNumberFormat="1" applyFill="1" applyBorder="1" applyAlignment="1" applyProtection="1">
      <alignment horizontal="center"/>
      <protection locked="0"/>
    </xf>
    <xf numFmtId="168" fontId="2" fillId="2" borderId="6" xfId="4" applyNumberFormat="1" applyFill="1" applyBorder="1" applyAlignment="1" applyProtection="1">
      <alignment horizontal="center"/>
      <protection locked="0"/>
    </xf>
    <xf numFmtId="1" fontId="2" fillId="4" borderId="5" xfId="4" applyNumberFormat="1" applyFill="1" applyBorder="1" applyAlignment="1" applyProtection="1">
      <alignment horizontal="center"/>
      <protection locked="0"/>
    </xf>
    <xf numFmtId="1" fontId="2" fillId="4" borderId="6" xfId="4" applyNumberFormat="1" applyFill="1" applyBorder="1" applyAlignment="1" applyProtection="1">
      <alignment horizontal="center"/>
      <protection locked="0"/>
    </xf>
    <xf numFmtId="166" fontId="2" fillId="4" borderId="5" xfId="4" applyNumberFormat="1" applyFill="1" applyBorder="1" applyAlignment="1" applyProtection="1">
      <alignment horizontal="center"/>
      <protection locked="0"/>
    </xf>
    <xf numFmtId="165" fontId="2" fillId="4" borderId="5" xfId="4" applyNumberFormat="1" applyFill="1" applyBorder="1" applyAlignment="1" applyProtection="1">
      <alignment horizontal="center"/>
      <protection locked="0"/>
    </xf>
    <xf numFmtId="0" fontId="5" fillId="3" borderId="13" xfId="3" applyFont="1" applyFill="1" applyBorder="1" applyAlignment="1" applyProtection="1">
      <protection hidden="1"/>
    </xf>
    <xf numFmtId="0" fontId="5" fillId="3" borderId="14" xfId="3" applyFont="1" applyFill="1" applyBorder="1" applyAlignment="1" applyProtection="1">
      <protection hidden="1"/>
    </xf>
    <xf numFmtId="0" fontId="5" fillId="3" borderId="12" xfId="3" applyFont="1" applyFill="1" applyBorder="1" applyAlignment="1" applyProtection="1">
      <protection hidden="1"/>
    </xf>
    <xf numFmtId="0" fontId="5" fillId="3" borderId="11" xfId="3" applyFont="1" applyFill="1" applyBorder="1" applyAlignment="1" applyProtection="1">
      <protection hidden="1"/>
    </xf>
    <xf numFmtId="0" fontId="6" fillId="3" borderId="1" xfId="3" applyFont="1" applyFill="1" applyBorder="1" applyAlignment="1" applyProtection="1">
      <protection hidden="1"/>
    </xf>
    <xf numFmtId="0" fontId="0" fillId="0" borderId="0" xfId="0" applyAlignment="1">
      <alignment horizontal="center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10" fontId="0" fillId="0" borderId="0" xfId="0" applyNumberFormat="1" applyBorder="1"/>
    <xf numFmtId="0" fontId="0" fillId="0" borderId="0" xfId="0" applyBorder="1" applyAlignment="1">
      <alignment horizontal="center"/>
    </xf>
    <xf numFmtId="169" fontId="0" fillId="0" borderId="0" xfId="0" applyNumberFormat="1" applyBorder="1"/>
    <xf numFmtId="169" fontId="0" fillId="0" borderId="8" xfId="0" applyNumberFormat="1" applyBorder="1"/>
    <xf numFmtId="0" fontId="0" fillId="6" borderId="17" xfId="0" applyFill="1" applyBorder="1"/>
    <xf numFmtId="0" fontId="0" fillId="6" borderId="18" xfId="0" applyFill="1" applyBorder="1"/>
    <xf numFmtId="10" fontId="0" fillId="6" borderId="18" xfId="0" applyNumberFormat="1" applyFill="1" applyBorder="1"/>
    <xf numFmtId="0" fontId="0" fillId="6" borderId="18" xfId="0" applyFill="1" applyBorder="1" applyAlignment="1">
      <alignment horizontal="center"/>
    </xf>
    <xf numFmtId="0" fontId="0" fillId="6" borderId="6" xfId="0" applyFill="1" applyBorder="1"/>
    <xf numFmtId="0" fontId="0" fillId="8" borderId="3" xfId="0" applyFill="1" applyBorder="1"/>
    <xf numFmtId="0" fontId="0" fillId="8" borderId="0" xfId="0" applyFill="1" applyBorder="1"/>
    <xf numFmtId="10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169" fontId="0" fillId="8" borderId="0" xfId="0" applyNumberFormat="1" applyFill="1" applyBorder="1"/>
    <xf numFmtId="169" fontId="0" fillId="8" borderId="8" xfId="0" applyNumberFormat="1" applyFill="1" applyBorder="1"/>
    <xf numFmtId="0" fontId="0" fillId="8" borderId="15" xfId="0" applyFill="1" applyBorder="1"/>
    <xf numFmtId="0" fontId="0" fillId="8" borderId="16" xfId="0" applyFill="1" applyBorder="1"/>
    <xf numFmtId="10" fontId="0" fillId="8" borderId="16" xfId="0" applyNumberFormat="1" applyFill="1" applyBorder="1"/>
    <xf numFmtId="0" fontId="0" fillId="8" borderId="16" xfId="0" applyFill="1" applyBorder="1" applyAlignment="1">
      <alignment horizontal="center"/>
    </xf>
    <xf numFmtId="169" fontId="0" fillId="8" borderId="16" xfId="0" applyNumberFormat="1" applyFill="1" applyBorder="1"/>
    <xf numFmtId="169" fontId="0" fillId="8" borderId="5" xfId="0" applyNumberFormat="1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169" fontId="0" fillId="5" borderId="18" xfId="0" applyNumberFormat="1" applyFill="1" applyBorder="1"/>
    <xf numFmtId="169" fontId="0" fillId="5" borderId="6" xfId="0" applyNumberFormat="1" applyFill="1" applyBorder="1"/>
    <xf numFmtId="9" fontId="0" fillId="0" borderId="0" xfId="0" applyNumberFormat="1" applyBorder="1"/>
    <xf numFmtId="9" fontId="0" fillId="8" borderId="0" xfId="0" applyNumberFormat="1" applyFill="1" applyBorder="1"/>
    <xf numFmtId="9" fontId="0" fillId="8" borderId="16" xfId="0" applyNumberFormat="1" applyFill="1" applyBorder="1"/>
    <xf numFmtId="165" fontId="0" fillId="5" borderId="18" xfId="0" applyNumberFormat="1" applyFill="1" applyBorder="1"/>
    <xf numFmtId="170" fontId="0" fillId="5" borderId="18" xfId="0" applyNumberFormat="1" applyFill="1" applyBorder="1" applyAlignment="1">
      <alignment horizontal="center"/>
    </xf>
    <xf numFmtId="0" fontId="0" fillId="0" borderId="0" xfId="0" applyFill="1" applyBorder="1"/>
    <xf numFmtId="10" fontId="0" fillId="6" borderId="16" xfId="0" applyNumberFormat="1" applyFill="1" applyBorder="1"/>
    <xf numFmtId="0" fontId="0" fillId="6" borderId="15" xfId="0" applyFill="1" applyBorder="1"/>
    <xf numFmtId="1" fontId="0" fillId="5" borderId="18" xfId="0" applyNumberFormat="1" applyFill="1" applyBorder="1"/>
    <xf numFmtId="0" fontId="0" fillId="6" borderId="16" xfId="0" applyFill="1" applyBorder="1" applyAlignment="1">
      <alignment horizontal="center"/>
    </xf>
    <xf numFmtId="0" fontId="0" fillId="6" borderId="16" xfId="0" applyFill="1" applyBorder="1"/>
    <xf numFmtId="0" fontId="0" fillId="6" borderId="5" xfId="0" applyFill="1" applyBorder="1"/>
    <xf numFmtId="0" fontId="7" fillId="7" borderId="19" xfId="0" applyFont="1" applyFill="1" applyBorder="1" applyAlignment="1">
      <alignment horizontal="center" wrapText="1"/>
    </xf>
    <xf numFmtId="169" fontId="0" fillId="6" borderId="16" xfId="0" applyNumberFormat="1" applyFill="1" applyBorder="1"/>
    <xf numFmtId="169" fontId="0" fillId="6" borderId="18" xfId="0" applyNumberFormat="1" applyFill="1" applyBorder="1"/>
    <xf numFmtId="169" fontId="0" fillId="6" borderId="18" xfId="0" applyNumberFormat="1" applyFill="1" applyBorder="1" applyAlignment="1">
      <alignment horizontal="center"/>
    </xf>
    <xf numFmtId="0" fontId="7" fillId="7" borderId="21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169" fontId="0" fillId="0" borderId="0" xfId="0" applyNumberFormat="1" applyFill="1" applyBorder="1"/>
    <xf numFmtId="0" fontId="7" fillId="7" borderId="26" xfId="0" applyFont="1" applyFill="1" applyBorder="1" applyAlignment="1">
      <alignment horizontal="center" wrapText="1"/>
    </xf>
    <xf numFmtId="0" fontId="7" fillId="7" borderId="20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28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0" fillId="6" borderId="20" xfId="0" applyFill="1" applyBorder="1"/>
    <xf numFmtId="169" fontId="0" fillId="8" borderId="30" xfId="0" applyNumberFormat="1" applyFill="1" applyBorder="1"/>
    <xf numFmtId="169" fontId="0" fillId="0" borderId="30" xfId="0" applyNumberFormat="1" applyBorder="1"/>
    <xf numFmtId="169" fontId="0" fillId="5" borderId="20" xfId="0" applyNumberFormat="1" applyFill="1" applyBorder="1"/>
    <xf numFmtId="0" fontId="7" fillId="7" borderId="32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 wrapText="1"/>
    </xf>
    <xf numFmtId="10" fontId="0" fillId="0" borderId="3" xfId="0" applyNumberFormat="1" applyBorder="1"/>
    <xf numFmtId="10" fontId="0" fillId="0" borderId="8" xfId="0" applyNumberFormat="1" applyBorder="1"/>
    <xf numFmtId="10" fontId="0" fillId="8" borderId="3" xfId="0" applyNumberFormat="1" applyFill="1" applyBorder="1"/>
    <xf numFmtId="10" fontId="0" fillId="8" borderId="8" xfId="0" applyNumberFormat="1" applyFill="1" applyBorder="1"/>
    <xf numFmtId="10" fontId="0" fillId="8" borderId="15" xfId="0" applyNumberFormat="1" applyFill="1" applyBorder="1"/>
    <xf numFmtId="10" fontId="0" fillId="8" borderId="5" xfId="0" applyNumberFormat="1" applyFill="1" applyBorder="1"/>
    <xf numFmtId="165" fontId="0" fillId="5" borderId="17" xfId="0" applyNumberFormat="1" applyFill="1" applyBorder="1"/>
    <xf numFmtId="165" fontId="0" fillId="5" borderId="6" xfId="0" applyNumberFormat="1" applyFill="1" applyBorder="1"/>
    <xf numFmtId="10" fontId="0" fillId="6" borderId="6" xfId="0" applyNumberFormat="1" applyFill="1" applyBorder="1"/>
    <xf numFmtId="9" fontId="0" fillId="0" borderId="8" xfId="0" applyNumberFormat="1" applyBorder="1"/>
    <xf numFmtId="9" fontId="0" fillId="8" borderId="8" xfId="0" applyNumberFormat="1" applyFill="1" applyBorder="1"/>
    <xf numFmtId="9" fontId="0" fillId="8" borderId="5" xfId="0" applyNumberFormat="1" applyFill="1" applyBorder="1"/>
    <xf numFmtId="9" fontId="0" fillId="0" borderId="3" xfId="0" applyNumberFormat="1" applyBorder="1"/>
    <xf numFmtId="9" fontId="0" fillId="8" borderId="3" xfId="0" applyNumberFormat="1" applyFill="1" applyBorder="1"/>
    <xf numFmtId="9" fontId="0" fillId="8" borderId="15" xfId="0" applyNumberFormat="1" applyFill="1" applyBorder="1"/>
    <xf numFmtId="169" fontId="0" fillId="0" borderId="22" xfId="0" applyNumberFormat="1" applyBorder="1"/>
    <xf numFmtId="0" fontId="0" fillId="6" borderId="15" xfId="0" applyFill="1" applyBorder="1" applyAlignment="1">
      <alignment horizontal="center"/>
    </xf>
    <xf numFmtId="10" fontId="0" fillId="6" borderId="16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67" fontId="0" fillId="0" borderId="3" xfId="0" applyNumberFormat="1" applyBorder="1"/>
    <xf numFmtId="0" fontId="0" fillId="9" borderId="1" xfId="0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169" fontId="0" fillId="10" borderId="40" xfId="0" applyNumberFormat="1" applyFill="1" applyBorder="1"/>
    <xf numFmtId="169" fontId="0" fillId="10" borderId="41" xfId="0" applyNumberFormat="1" applyFill="1" applyBorder="1"/>
    <xf numFmtId="169" fontId="0" fillId="10" borderId="42" xfId="0" applyNumberFormat="1" applyFill="1" applyBorder="1"/>
    <xf numFmtId="169" fontId="0" fillId="10" borderId="43" xfId="0" applyNumberForma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9" borderId="11" xfId="0" applyFill="1" applyBorder="1" applyAlignment="1">
      <alignment horizontal="center" wrapText="1"/>
    </xf>
    <xf numFmtId="9" fontId="0" fillId="11" borderId="40" xfId="0" applyNumberFormat="1" applyFill="1" applyBorder="1"/>
    <xf numFmtId="9" fontId="0" fillId="11" borderId="8" xfId="0" applyNumberFormat="1" applyFill="1" applyBorder="1"/>
    <xf numFmtId="9" fontId="0" fillId="11" borderId="42" xfId="0" applyNumberFormat="1" applyFill="1" applyBorder="1"/>
    <xf numFmtId="9" fontId="0" fillId="11" borderId="5" xfId="0" applyNumberFormat="1" applyFill="1" applyBorder="1"/>
    <xf numFmtId="9" fontId="0" fillId="5" borderId="40" xfId="0" applyNumberFormat="1" applyFill="1" applyBorder="1"/>
    <xf numFmtId="9" fontId="0" fillId="5" borderId="42" xfId="0" applyNumberFormat="1" applyFill="1" applyBorder="1"/>
    <xf numFmtId="9" fontId="0" fillId="0" borderId="29" xfId="0" applyNumberFormat="1" applyBorder="1"/>
    <xf numFmtId="9" fontId="0" fillId="8" borderId="30" xfId="0" applyNumberFormat="1" applyFill="1" applyBorder="1"/>
    <xf numFmtId="9" fontId="0" fillId="0" borderId="30" xfId="0" applyNumberFormat="1" applyBorder="1"/>
    <xf numFmtId="9" fontId="0" fillId="8" borderId="31" xfId="0" applyNumberFormat="1" applyFill="1" applyBorder="1"/>
    <xf numFmtId="9" fontId="0" fillId="5" borderId="6" xfId="0" applyNumberFormat="1" applyFill="1" applyBorder="1"/>
    <xf numFmtId="9" fontId="0" fillId="6" borderId="5" xfId="0" applyNumberFormat="1" applyFill="1" applyBorder="1"/>
    <xf numFmtId="9" fontId="0" fillId="0" borderId="0" xfId="0" applyNumberFormat="1" applyFill="1" applyBorder="1"/>
    <xf numFmtId="9" fontId="0" fillId="0" borderId="0" xfId="0" applyNumberFormat="1"/>
    <xf numFmtId="169" fontId="0" fillId="5" borderId="17" xfId="0" applyNumberFormat="1" applyFill="1" applyBorder="1"/>
    <xf numFmtId="0" fontId="0" fillId="9" borderId="44" xfId="0" applyFill="1" applyBorder="1" applyAlignment="1">
      <alignment wrapText="1"/>
    </xf>
    <xf numFmtId="9" fontId="0" fillId="5" borderId="8" xfId="0" applyNumberFormat="1" applyFill="1" applyBorder="1"/>
    <xf numFmtId="9" fontId="0" fillId="5" borderId="5" xfId="0" applyNumberFormat="1" applyFill="1" applyBorder="1"/>
    <xf numFmtId="169" fontId="0" fillId="6" borderId="16" xfId="0" applyNumberFormat="1" applyFill="1" applyBorder="1" applyAlignment="1">
      <alignment horizontal="center"/>
    </xf>
    <xf numFmtId="166" fontId="0" fillId="0" borderId="0" xfId="0" applyNumberFormat="1"/>
    <xf numFmtId="166" fontId="7" fillId="7" borderId="32" xfId="0" applyNumberFormat="1" applyFont="1" applyFill="1" applyBorder="1" applyAlignment="1">
      <alignment horizontal="center" wrapText="1"/>
    </xf>
    <xf numFmtId="166" fontId="0" fillId="5" borderId="18" xfId="0" applyNumberFormat="1" applyFill="1" applyBorder="1"/>
    <xf numFmtId="166" fontId="0" fillId="6" borderId="18" xfId="0" applyNumberFormat="1" applyFill="1" applyBorder="1"/>
    <xf numFmtId="166" fontId="0" fillId="0" borderId="0" xfId="0" applyNumberFormat="1" applyBorder="1"/>
    <xf numFmtId="166" fontId="0" fillId="8" borderId="0" xfId="0" applyNumberFormat="1" applyFill="1" applyBorder="1"/>
    <xf numFmtId="166" fontId="0" fillId="8" borderId="16" xfId="0" applyNumberFormat="1" applyFill="1" applyBorder="1"/>
    <xf numFmtId="166" fontId="0" fillId="0" borderId="0" xfId="0" applyNumberFormat="1" applyAlignment="1">
      <alignment horizontal="left"/>
    </xf>
    <xf numFmtId="171" fontId="2" fillId="0" borderId="0" xfId="4" applyNumberFormat="1" applyFill="1" applyBorder="1" applyProtection="1">
      <protection locked="0"/>
    </xf>
    <xf numFmtId="171" fontId="2" fillId="0" borderId="0" xfId="4" applyNumberFormat="1" applyFill="1" applyBorder="1" applyProtection="1">
      <protection locked="0"/>
    </xf>
    <xf numFmtId="0" fontId="4" fillId="3" borderId="9" xfId="3" applyFont="1" applyFill="1" applyBorder="1" applyAlignment="1" applyProtection="1">
      <alignment horizontal="center" vertical="center"/>
      <protection hidden="1"/>
    </xf>
    <xf numFmtId="0" fontId="4" fillId="3" borderId="10" xfId="3" applyFont="1" applyFill="1" applyBorder="1" applyAlignment="1" applyProtection="1">
      <alignment horizontal="center" vertical="center"/>
      <protection hidden="1"/>
    </xf>
    <xf numFmtId="0" fontId="4" fillId="3" borderId="7" xfId="3" applyFont="1" applyFill="1" applyBorder="1" applyAlignment="1" applyProtection="1">
      <alignment horizontal="center" vertical="center"/>
      <protection hidden="1"/>
    </xf>
    <xf numFmtId="0" fontId="4" fillId="3" borderId="4" xfId="3" applyFont="1" applyFill="1" applyBorder="1" applyAlignment="1" applyProtection="1">
      <alignment horizontal="center" vertical="center"/>
      <protection hidden="1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</cellXfs>
  <cellStyles count="7">
    <cellStyle name="Euro" xfId="2"/>
    <cellStyle name="Hyperlink" xfId="3" builtinId="8"/>
    <cellStyle name="Normal" xfId="0" builtinId="0"/>
    <cellStyle name="Normal 2" xfId="4"/>
    <cellStyle name="Normal 3" xfId="5"/>
    <cellStyle name="Normal 4" xfId="1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Ave. Return on $10K</a:t>
            </a:r>
            <a:r>
              <a:rPr lang="en-US" baseline="0"/>
              <a:t> -EMA/FOM Optimization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EMA FOM Opt'!$C$327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Opt'!$C$328:$C$336</c:f>
              <c:numCache>
                <c:formatCode>"$"#,##0</c:formatCode>
                <c:ptCount val="8"/>
                <c:pt idx="0">
                  <c:v>465.85572379012046</c:v>
                </c:pt>
                <c:pt idx="1">
                  <c:v>423.31078346875211</c:v>
                </c:pt>
                <c:pt idx="2">
                  <c:v>371.1801856220514</c:v>
                </c:pt>
                <c:pt idx="3">
                  <c:v>313.16970235424748</c:v>
                </c:pt>
                <c:pt idx="4">
                  <c:v>326.19935672730094</c:v>
                </c:pt>
                <c:pt idx="5">
                  <c:v>302.41504054662943</c:v>
                </c:pt>
                <c:pt idx="6">
                  <c:v>282.2766362035934</c:v>
                </c:pt>
                <c:pt idx="7">
                  <c:v>239.28467887438853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0-4ADA-8A48-30DC0C691B1C}"/>
            </c:ext>
          </c:extLst>
        </c:ser>
        <c:ser>
          <c:idx val="1"/>
          <c:order val="1"/>
          <c:tx>
            <c:strRef>
              <c:f>'Summary EMA FOM Opt'!$D$327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Opt'!$D$328:$D$336</c:f>
              <c:numCache>
                <c:formatCode>"$"#,##0</c:formatCode>
                <c:ptCount val="8"/>
                <c:pt idx="0">
                  <c:v>693.95819463121461</c:v>
                </c:pt>
                <c:pt idx="1">
                  <c:v>313.79121591162976</c:v>
                </c:pt>
                <c:pt idx="2">
                  <c:v>308.153580095704</c:v>
                </c:pt>
                <c:pt idx="3">
                  <c:v>276.92199662745617</c:v>
                </c:pt>
                <c:pt idx="4">
                  <c:v>215.54230142532847</c:v>
                </c:pt>
                <c:pt idx="5">
                  <c:v>217.54442493744912</c:v>
                </c:pt>
                <c:pt idx="6">
                  <c:v>203.14895820303545</c:v>
                </c:pt>
                <c:pt idx="7">
                  <c:v>194.52583325744499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0-4ADA-8A48-30DC0C691B1C}"/>
            </c:ext>
          </c:extLst>
        </c:ser>
        <c:ser>
          <c:idx val="2"/>
          <c:order val="2"/>
          <c:tx>
            <c:strRef>
              <c:f>'Summary EMA FOM Opt'!$E$327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Opt'!$E$328:$E$336</c:f>
              <c:numCache>
                <c:formatCode>"$"#,##0</c:formatCode>
                <c:ptCount val="8"/>
                <c:pt idx="0">
                  <c:v>924.19459979793407</c:v>
                </c:pt>
                <c:pt idx="1">
                  <c:v>193.43347360006899</c:v>
                </c:pt>
                <c:pt idx="2">
                  <c:v>284.21096179287304</c:v>
                </c:pt>
                <c:pt idx="3">
                  <c:v>266.36560585367573</c:v>
                </c:pt>
                <c:pt idx="4">
                  <c:v>371.80197635335799</c:v>
                </c:pt>
                <c:pt idx="5">
                  <c:v>234.2633322435598</c:v>
                </c:pt>
                <c:pt idx="6">
                  <c:v>271.6764885372051</c:v>
                </c:pt>
                <c:pt idx="7">
                  <c:v>246.0211114192123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0-4ADA-8A48-30DC0C691B1C}"/>
            </c:ext>
          </c:extLst>
        </c:ser>
        <c:ser>
          <c:idx val="3"/>
          <c:order val="3"/>
          <c:tx>
            <c:strRef>
              <c:f>'Summary EMA FOM Opt'!$F$327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Opt'!$F$328:$F$336</c:f>
              <c:numCache>
                <c:formatCode>"$"#,##0</c:formatCode>
                <c:ptCount val="8"/>
                <c:pt idx="0">
                  <c:v>-53.009506354630993</c:v>
                </c:pt>
                <c:pt idx="1">
                  <c:v>-469.24951009822377</c:v>
                </c:pt>
                <c:pt idx="2">
                  <c:v>-352.88377727230164</c:v>
                </c:pt>
                <c:pt idx="3">
                  <c:v>-296.31886520292443</c:v>
                </c:pt>
                <c:pt idx="4">
                  <c:v>-321.81585719486571</c:v>
                </c:pt>
                <c:pt idx="5">
                  <c:v>-432.81820255911242</c:v>
                </c:pt>
                <c:pt idx="6">
                  <c:v>-425.79579453140758</c:v>
                </c:pt>
                <c:pt idx="7">
                  <c:v>-440.48681955070259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70-4ADA-8A48-30DC0C69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61240"/>
        <c:axId val="479253368"/>
      </c:barChart>
      <c:catAx>
        <c:axId val="4792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53368"/>
        <c:crosses val="autoZero"/>
        <c:auto val="1"/>
        <c:lblAlgn val="ctr"/>
        <c:lblOffset val="100"/>
        <c:noMultiLvlLbl val="0"/>
      </c:catAx>
      <c:valAx>
        <c:axId val="4792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6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Ave.</a:t>
            </a:r>
            <a:r>
              <a:rPr lang="en-US" baseline="0"/>
              <a:t> </a:t>
            </a:r>
            <a:r>
              <a:rPr lang="en-US"/>
              <a:t>Annualized</a:t>
            </a:r>
            <a:r>
              <a:rPr lang="en-US" baseline="0"/>
              <a:t> Return--EMA/FOM Optimization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EMA FOM Opt'!$C$339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Opt'!$C$340:$C$348</c:f>
              <c:numCache>
                <c:formatCode>0%</c:formatCode>
                <c:ptCount val="8"/>
                <c:pt idx="0">
                  <c:v>2.9196050216771363</c:v>
                </c:pt>
                <c:pt idx="1">
                  <c:v>2.4687308996316903</c:v>
                </c:pt>
                <c:pt idx="2">
                  <c:v>1.9843199949246118</c:v>
                </c:pt>
                <c:pt idx="3">
                  <c:v>1.5221152182686506</c:v>
                </c:pt>
                <c:pt idx="4">
                  <c:v>1.6194804247533825</c:v>
                </c:pt>
                <c:pt idx="5">
                  <c:v>1.4443942492470008</c:v>
                </c:pt>
                <c:pt idx="6">
                  <c:v>1.3050402892974682</c:v>
                </c:pt>
                <c:pt idx="7">
                  <c:v>1.032771347753862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1-4F3C-9834-ECDE0E7EBF15}"/>
            </c:ext>
          </c:extLst>
        </c:ser>
        <c:ser>
          <c:idx val="1"/>
          <c:order val="1"/>
          <c:tx>
            <c:strRef>
              <c:f>'Summary EMA FOM Opt'!$D$339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Opt'!$D$340:$D$348</c:f>
              <c:numCache>
                <c:formatCode>0%</c:formatCode>
                <c:ptCount val="8"/>
                <c:pt idx="0">
                  <c:v>1.034816491262073</c:v>
                </c:pt>
                <c:pt idx="1">
                  <c:v>0.38700032231383119</c:v>
                </c:pt>
                <c:pt idx="2">
                  <c:v>0.37899384929874214</c:v>
                </c:pt>
                <c:pt idx="3">
                  <c:v>0.33539249643999591</c:v>
                </c:pt>
                <c:pt idx="4">
                  <c:v>0.25332068992535373</c:v>
                </c:pt>
                <c:pt idx="5">
                  <c:v>0.2559239858139537</c:v>
                </c:pt>
                <c:pt idx="6">
                  <c:v>0.23731447834499231</c:v>
                </c:pt>
                <c:pt idx="7">
                  <c:v>0.22628702094605613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1-4F3C-9834-ECDE0E7EBF15}"/>
            </c:ext>
          </c:extLst>
        </c:ser>
        <c:ser>
          <c:idx val="2"/>
          <c:order val="2"/>
          <c:tx>
            <c:strRef>
              <c:f>'Summary EMA FOM Opt'!$E$339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Opt'!$E$340:$E$348</c:f>
              <c:numCache>
                <c:formatCode>0%</c:formatCode>
                <c:ptCount val="8"/>
                <c:pt idx="0">
                  <c:v>0.56549124188806377</c:v>
                </c:pt>
                <c:pt idx="1">
                  <c:v>0.10201731789141033</c:v>
                </c:pt>
                <c:pt idx="2">
                  <c:v>0.15268861075831186</c:v>
                </c:pt>
                <c:pt idx="3">
                  <c:v>0.14258267041468264</c:v>
                </c:pt>
                <c:pt idx="4">
                  <c:v>0.20333787194936148</c:v>
                </c:pt>
                <c:pt idx="5">
                  <c:v>0.12458206489164603</c:v>
                </c:pt>
                <c:pt idx="6">
                  <c:v>0.14558279338770341</c:v>
                </c:pt>
                <c:pt idx="7">
                  <c:v>0.13114834691813959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1-4F3C-9834-ECDE0E7EBF15}"/>
            </c:ext>
          </c:extLst>
        </c:ser>
        <c:ser>
          <c:idx val="3"/>
          <c:order val="3"/>
          <c:tx>
            <c:strRef>
              <c:f>'Summary EMA FOM Opt'!$F$339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Opt'!$F$340:$F$348</c:f>
              <c:numCache>
                <c:formatCode>0%</c:formatCode>
                <c:ptCount val="8"/>
                <c:pt idx="0">
                  <c:v>-1.3671285883407269E-2</c:v>
                </c:pt>
                <c:pt idx="1">
                  <c:v>-0.11704068852193183</c:v>
                </c:pt>
                <c:pt idx="2">
                  <c:v>-8.8848330769786488E-2</c:v>
                </c:pt>
                <c:pt idx="3">
                  <c:v>-7.4947206356523965E-2</c:v>
                </c:pt>
                <c:pt idx="4">
                  <c:v>-8.122922195479032E-2</c:v>
                </c:pt>
                <c:pt idx="5">
                  <c:v>-0.10827280543381756</c:v>
                </c:pt>
                <c:pt idx="6">
                  <c:v>-0.10657661299180021</c:v>
                </c:pt>
                <c:pt idx="7">
                  <c:v>-0.11012282342861868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1-4F3C-9834-ECDE0E7EB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40248"/>
        <c:axId val="479231392"/>
      </c:barChart>
      <c:catAx>
        <c:axId val="47924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1392"/>
        <c:crosses val="autoZero"/>
        <c:auto val="1"/>
        <c:lblAlgn val="ctr"/>
        <c:lblOffset val="100"/>
        <c:noMultiLvlLbl val="0"/>
      </c:catAx>
      <c:valAx>
        <c:axId val="4792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4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27215</xdr:colOff>
      <xdr:row>323</xdr:row>
      <xdr:rowOff>11793</xdr:rowOff>
    </xdr:from>
    <xdr:to>
      <xdr:col>11</xdr:col>
      <xdr:colOff>324305</xdr:colOff>
      <xdr:row>338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293ADA-E55C-46AB-87A6-E8EAFBFF4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27213</xdr:colOff>
      <xdr:row>338</xdr:row>
      <xdr:rowOff>34471</xdr:rowOff>
    </xdr:from>
    <xdr:to>
      <xdr:col>11</xdr:col>
      <xdr:colOff>324303</xdr:colOff>
      <xdr:row>354</xdr:row>
      <xdr:rowOff>56243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12EC68-5E8D-4637-9CA3-5339614E6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0.66419</cdr:x>
      <cdr:y>0.83284</cdr:y>
    </cdr:from>
    <cdr:to>
      <cdr:x>1</cdr:x>
      <cdr:y>0.93618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927212-78BA-42B8-9F3B-23F6C8BBB9F4}"/>
            </a:ext>
          </a:extLst>
        </cdr:cNvPr>
        <cdr:cNvSpPr txBox="1"/>
      </cdr:nvSpPr>
      <cdr:spPr>
        <a:xfrm xmlns:a="http://schemas.openxmlformats.org/drawingml/2006/main">
          <a:off x="3036660" y="2284640"/>
          <a:ext cx="1535340" cy="283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Algorithms Included --&gt;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0.66419</cdr:x>
      <cdr:y>0.7791</cdr:y>
    </cdr:from>
    <cdr:to>
      <cdr:x>1</cdr:x>
      <cdr:y>0.88244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927212-78BA-42B8-9F3B-23F6C8BBB9F4}"/>
            </a:ext>
          </a:extLst>
        </cdr:cNvPr>
        <cdr:cNvSpPr txBox="1"/>
      </cdr:nvSpPr>
      <cdr:spPr>
        <a:xfrm xmlns:a="http://schemas.openxmlformats.org/drawingml/2006/main">
          <a:off x="3036660" y="2137229"/>
          <a:ext cx="1535340" cy="283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Algorithms Included --&gt;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gnalgorithm\Analysis\Core%20Sets\F.D%20FO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gnalgorithm\Analysis\Core%20Sets\X.D%20FO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gnalgorithm\Analysis\Core%20Sets\L.D%20EMA%20R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gnalgorithm\Analysis\Core%20Sets\C.D%20F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DE552" t="str">
            <v>green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/>
      <sheetData sheetId="1"/>
      <sheetData sheetId="2"/>
      <sheetData sheetId="3"/>
      <sheetData sheetId="4">
        <row r="552">
          <cell r="CQ552" t="str">
            <v>red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BA552" t="str">
            <v>green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Y552" t="str">
            <v>green</v>
          </cell>
          <cell r="AM552" t="str">
            <v>green</v>
          </cell>
          <cell r="BA552" t="str">
            <v>green</v>
          </cell>
          <cell r="BO552" t="str">
            <v>green</v>
          </cell>
          <cell r="CC552" t="str">
            <v>green</v>
          </cell>
          <cell r="CQ552" t="str">
            <v>red</v>
          </cell>
          <cell r="DE552" t="str">
            <v>green</v>
          </cell>
          <cell r="DS552" t="str">
            <v>green</v>
          </cell>
        </row>
        <row r="561">
          <cell r="D56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gnalsolver.com/help" TargetMode="External"/><Relationship Id="rId13" Type="http://schemas.openxmlformats.org/officeDocument/2006/relationships/hyperlink" Target="http://www.signalsolver.com/help" TargetMode="External"/><Relationship Id="rId18" Type="http://schemas.openxmlformats.org/officeDocument/2006/relationships/hyperlink" Target="http://www.signalsolver.com/help" TargetMode="External"/><Relationship Id="rId26" Type="http://schemas.openxmlformats.org/officeDocument/2006/relationships/hyperlink" Target="http://www.signalsolver.com/Bands" TargetMode="External"/><Relationship Id="rId3" Type="http://schemas.openxmlformats.org/officeDocument/2006/relationships/hyperlink" Target="http://www.signalsolver.com/help" TargetMode="External"/><Relationship Id="rId21" Type="http://schemas.openxmlformats.org/officeDocument/2006/relationships/hyperlink" Target="http://www.signalsolver.com/help" TargetMode="External"/><Relationship Id="rId7" Type="http://schemas.openxmlformats.org/officeDocument/2006/relationships/hyperlink" Target="http://www.signalsolver.com/help" TargetMode="External"/><Relationship Id="rId12" Type="http://schemas.openxmlformats.org/officeDocument/2006/relationships/hyperlink" Target="http://www.signalsolver.com/help" TargetMode="External"/><Relationship Id="rId17" Type="http://schemas.openxmlformats.org/officeDocument/2006/relationships/hyperlink" Target="http://www.signalsolver.com/help" TargetMode="External"/><Relationship Id="rId25" Type="http://schemas.openxmlformats.org/officeDocument/2006/relationships/hyperlink" Target="http://www.signalsolver.com/Bands" TargetMode="External"/><Relationship Id="rId2" Type="http://schemas.openxmlformats.org/officeDocument/2006/relationships/hyperlink" Target="http://www.signalsolver.com/help" TargetMode="External"/><Relationship Id="rId16" Type="http://schemas.openxmlformats.org/officeDocument/2006/relationships/hyperlink" Target="http://www.signalsolver.com/help" TargetMode="External"/><Relationship Id="rId20" Type="http://schemas.openxmlformats.org/officeDocument/2006/relationships/hyperlink" Target="http://www.signalsolver.com/help" TargetMode="External"/><Relationship Id="rId29" Type="http://schemas.openxmlformats.org/officeDocument/2006/relationships/hyperlink" Target="http://www.signalsolver.com/help" TargetMode="External"/><Relationship Id="rId1" Type="http://schemas.openxmlformats.org/officeDocument/2006/relationships/hyperlink" Target="http://www.signalsolver.com/help" TargetMode="External"/><Relationship Id="rId6" Type="http://schemas.openxmlformats.org/officeDocument/2006/relationships/hyperlink" Target="http://www.signalsolver.com/help" TargetMode="External"/><Relationship Id="rId11" Type="http://schemas.openxmlformats.org/officeDocument/2006/relationships/hyperlink" Target="http://www.signalsolver.com/help" TargetMode="External"/><Relationship Id="rId24" Type="http://schemas.openxmlformats.org/officeDocument/2006/relationships/hyperlink" Target="http://www.signalsolver.com/help" TargetMode="External"/><Relationship Id="rId5" Type="http://schemas.openxmlformats.org/officeDocument/2006/relationships/hyperlink" Target="http://www.signalsolver.com/help" TargetMode="External"/><Relationship Id="rId15" Type="http://schemas.openxmlformats.org/officeDocument/2006/relationships/hyperlink" Target="http://www.signalsolver.com/help" TargetMode="External"/><Relationship Id="rId23" Type="http://schemas.openxmlformats.org/officeDocument/2006/relationships/hyperlink" Target="http://www.signalsolver.com/help" TargetMode="External"/><Relationship Id="rId28" Type="http://schemas.openxmlformats.org/officeDocument/2006/relationships/hyperlink" Target="http://www.signalsolver.com/help" TargetMode="External"/><Relationship Id="rId10" Type="http://schemas.openxmlformats.org/officeDocument/2006/relationships/hyperlink" Target="http://www.signalsolver.com/help" TargetMode="External"/><Relationship Id="rId19" Type="http://schemas.openxmlformats.org/officeDocument/2006/relationships/hyperlink" Target="http://www.signalsolver.com/help" TargetMode="External"/><Relationship Id="rId4" Type="http://schemas.openxmlformats.org/officeDocument/2006/relationships/hyperlink" Target="http://www.signalsolver.com/version1.6d36y" TargetMode="External"/><Relationship Id="rId9" Type="http://schemas.openxmlformats.org/officeDocument/2006/relationships/hyperlink" Target="http://www.signalsolver.com/help" TargetMode="External"/><Relationship Id="rId14" Type="http://schemas.openxmlformats.org/officeDocument/2006/relationships/hyperlink" Target="http://www.signalsolver.com/help" TargetMode="External"/><Relationship Id="rId22" Type="http://schemas.openxmlformats.org/officeDocument/2006/relationships/hyperlink" Target="http://www.signalsolver.com/help" TargetMode="External"/><Relationship Id="rId27" Type="http://schemas.openxmlformats.org/officeDocument/2006/relationships/hyperlink" Target="http://www.signalsolver.com/hel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28"/>
  <sheetViews>
    <sheetView workbookViewId="0">
      <selection activeCell="M17" sqref="M17"/>
    </sheetView>
  </sheetViews>
  <sheetFormatPr defaultRowHeight="15" x14ac:dyDescent="0.25"/>
  <cols>
    <col min="2" max="2" width="21.5703125" customWidth="1"/>
    <col min="3" max="3" width="13.28515625" customWidth="1"/>
    <col min="5" max="5" width="20.7109375" customWidth="1"/>
    <col min="8" max="8" width="31.28515625" customWidth="1"/>
    <col min="9" max="9" width="13.140625" customWidth="1"/>
  </cols>
  <sheetData>
    <row r="1" spans="2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6.5" thickBot="1" x14ac:dyDescent="0.3">
      <c r="B2" s="155" t="s">
        <v>13</v>
      </c>
      <c r="C2" s="156"/>
      <c r="D2" s="2"/>
      <c r="E2" s="157" t="s">
        <v>14</v>
      </c>
      <c r="F2" s="158"/>
      <c r="G2" s="2"/>
      <c r="H2" s="157" t="s">
        <v>15</v>
      </c>
      <c r="I2" s="158"/>
      <c r="J2" s="2"/>
      <c r="K2" s="2"/>
      <c r="L2" s="2"/>
    </row>
    <row r="3" spans="2:14" ht="15.75" thickBot="1" x14ac:dyDescent="0.3">
      <c r="B3" s="26" t="s">
        <v>16</v>
      </c>
      <c r="C3" s="15">
        <v>10000</v>
      </c>
      <c r="D3" s="2"/>
      <c r="E3" s="7" t="s">
        <v>17</v>
      </c>
      <c r="F3" s="6"/>
      <c r="G3" s="2"/>
      <c r="H3" s="7" t="s">
        <v>18</v>
      </c>
      <c r="I3" s="4"/>
      <c r="J3" s="2"/>
      <c r="K3" s="2"/>
      <c r="L3" s="2">
        <v>250</v>
      </c>
      <c r="M3">
        <v>100</v>
      </c>
      <c r="N3" t="s">
        <v>72</v>
      </c>
    </row>
    <row r="4" spans="2:14" ht="15.75" thickBot="1" x14ac:dyDescent="0.3">
      <c r="B4" s="26" t="s">
        <v>19</v>
      </c>
      <c r="C4" s="16">
        <v>7</v>
      </c>
      <c r="D4" s="2"/>
      <c r="E4" s="26" t="s">
        <v>20</v>
      </c>
      <c r="F4" s="13" t="s">
        <v>21</v>
      </c>
      <c r="G4" s="2"/>
      <c r="H4" s="26" t="s">
        <v>22</v>
      </c>
      <c r="I4" s="23">
        <v>50</v>
      </c>
      <c r="J4" s="2"/>
      <c r="K4" s="2"/>
      <c r="L4" s="2" t="s">
        <v>11</v>
      </c>
      <c r="M4" t="s">
        <v>73</v>
      </c>
    </row>
    <row r="5" spans="2:14" ht="15.75" thickBot="1" x14ac:dyDescent="0.3">
      <c r="B5" s="26" t="s">
        <v>23</v>
      </c>
      <c r="C5" s="17">
        <v>0</v>
      </c>
      <c r="D5" s="2"/>
      <c r="E5" s="26" t="s">
        <v>24</v>
      </c>
      <c r="F5" s="14" t="s">
        <v>21</v>
      </c>
      <c r="G5" s="2"/>
      <c r="H5" s="26" t="s">
        <v>25</v>
      </c>
      <c r="I5" s="11" t="s">
        <v>26</v>
      </c>
      <c r="J5" s="2"/>
      <c r="K5" s="2"/>
      <c r="L5" s="2" t="s">
        <v>74</v>
      </c>
      <c r="M5" s="3" t="s">
        <v>0</v>
      </c>
    </row>
    <row r="6" spans="2:14" ht="15.75" thickBot="1" x14ac:dyDescent="0.3">
      <c r="B6" s="26" t="s">
        <v>27</v>
      </c>
      <c r="C6" s="18">
        <v>52</v>
      </c>
      <c r="D6" s="2"/>
      <c r="E6" s="26" t="s">
        <v>28</v>
      </c>
      <c r="F6" s="14" t="s">
        <v>21</v>
      </c>
      <c r="G6" s="2"/>
      <c r="H6" s="26" t="s">
        <v>29</v>
      </c>
      <c r="I6" s="22">
        <v>10</v>
      </c>
      <c r="J6" s="2"/>
      <c r="K6" s="2"/>
      <c r="L6" s="2" t="s">
        <v>75</v>
      </c>
    </row>
    <row r="7" spans="2:14" ht="15.75" thickBot="1" x14ac:dyDescent="0.3">
      <c r="B7" s="26" t="s">
        <v>30</v>
      </c>
      <c r="C7" s="18">
        <v>52</v>
      </c>
      <c r="D7" s="2"/>
      <c r="E7" s="26" t="s">
        <v>31</v>
      </c>
      <c r="F7" s="14" t="s">
        <v>21</v>
      </c>
      <c r="G7" s="2"/>
      <c r="H7" s="7" t="s">
        <v>32</v>
      </c>
      <c r="I7" s="5"/>
      <c r="J7" s="2"/>
      <c r="K7" s="2"/>
      <c r="L7" s="2"/>
    </row>
    <row r="8" spans="2:14" ht="15.75" thickBot="1" x14ac:dyDescent="0.3">
      <c r="B8" s="26" t="s">
        <v>33</v>
      </c>
      <c r="C8" s="18">
        <v>12</v>
      </c>
      <c r="D8" s="2"/>
      <c r="E8" s="26" t="s">
        <v>34</v>
      </c>
      <c r="F8" s="14" t="s">
        <v>21</v>
      </c>
      <c r="G8" s="2"/>
      <c r="H8" s="26" t="s">
        <v>22</v>
      </c>
      <c r="I8" s="23">
        <v>7</v>
      </c>
      <c r="J8" s="2"/>
      <c r="K8" s="2"/>
      <c r="L8" s="2"/>
    </row>
    <row r="9" spans="2:14" ht="15.75" thickBot="1" x14ac:dyDescent="0.3">
      <c r="B9" s="26" t="s">
        <v>35</v>
      </c>
      <c r="C9" s="18">
        <v>12</v>
      </c>
      <c r="D9" s="2"/>
      <c r="E9" s="26" t="s">
        <v>36</v>
      </c>
      <c r="F9" s="14" t="s">
        <v>21</v>
      </c>
      <c r="G9" s="2"/>
      <c r="H9" s="26" t="s">
        <v>25</v>
      </c>
      <c r="I9" s="11" t="s">
        <v>26</v>
      </c>
      <c r="J9" s="2"/>
      <c r="K9" s="2"/>
      <c r="L9" s="2"/>
    </row>
    <row r="10" spans="2:14" ht="15.75" thickBot="1" x14ac:dyDescent="0.3">
      <c r="B10" s="26" t="s">
        <v>37</v>
      </c>
      <c r="C10" s="13" t="s">
        <v>38</v>
      </c>
      <c r="D10" s="2"/>
      <c r="E10" s="26" t="s">
        <v>39</v>
      </c>
      <c r="F10" s="14" t="s">
        <v>21</v>
      </c>
      <c r="G10" s="2"/>
      <c r="H10" s="26" t="s">
        <v>29</v>
      </c>
      <c r="I10" s="22">
        <v>1</v>
      </c>
      <c r="J10" s="2"/>
      <c r="K10" s="2"/>
      <c r="L10" s="2"/>
    </row>
    <row r="11" spans="2:14" ht="15.75" thickBot="1" x14ac:dyDescent="0.3">
      <c r="B11" s="26" t="s">
        <v>40</v>
      </c>
      <c r="C11" s="19" t="s">
        <v>41</v>
      </c>
      <c r="D11" s="2"/>
      <c r="E11" s="26" t="s">
        <v>42</v>
      </c>
      <c r="F11" s="14" t="s">
        <v>21</v>
      </c>
      <c r="G11" s="2"/>
      <c r="H11" s="7" t="s">
        <v>43</v>
      </c>
      <c r="I11" s="5"/>
      <c r="J11" s="2"/>
      <c r="K11" s="2"/>
      <c r="L11" s="2"/>
    </row>
    <row r="12" spans="2:14" ht="15.75" thickBot="1" x14ac:dyDescent="0.3">
      <c r="B12" s="26" t="s">
        <v>44</v>
      </c>
      <c r="C12" s="20">
        <v>1</v>
      </c>
      <c r="D12" s="2"/>
      <c r="E12" s="26" t="s">
        <v>45</v>
      </c>
      <c r="F12" s="14" t="s">
        <v>21</v>
      </c>
      <c r="G12" s="2"/>
      <c r="H12" s="26" t="s">
        <v>22</v>
      </c>
      <c r="I12" s="23">
        <v>14</v>
      </c>
      <c r="J12" s="2"/>
      <c r="K12" s="2"/>
      <c r="L12" s="2"/>
    </row>
    <row r="13" spans="2:14" ht="15.75" thickBot="1" x14ac:dyDescent="0.3">
      <c r="B13" s="26" t="s">
        <v>46</v>
      </c>
      <c r="C13" s="15" t="s">
        <v>21</v>
      </c>
      <c r="D13" s="2"/>
      <c r="E13" s="26" t="s">
        <v>47</v>
      </c>
      <c r="F13" s="14" t="s">
        <v>21</v>
      </c>
      <c r="G13" s="2"/>
      <c r="H13" s="26" t="s">
        <v>25</v>
      </c>
      <c r="I13" s="11" t="s">
        <v>48</v>
      </c>
      <c r="J13" s="2"/>
      <c r="K13" s="2"/>
      <c r="L13" s="2"/>
    </row>
    <row r="14" spans="2:14" ht="15.75" thickBot="1" x14ac:dyDescent="0.3">
      <c r="B14" s="26" t="s">
        <v>49</v>
      </c>
      <c r="C14" s="15" t="s">
        <v>50</v>
      </c>
      <c r="D14" s="2"/>
      <c r="E14" s="26" t="s">
        <v>51</v>
      </c>
      <c r="F14" s="14" t="s">
        <v>21</v>
      </c>
      <c r="G14" s="2"/>
      <c r="H14" s="26" t="s">
        <v>29</v>
      </c>
      <c r="I14" s="22">
        <v>10</v>
      </c>
      <c r="J14" s="2"/>
      <c r="K14" s="2"/>
      <c r="L14" s="2"/>
    </row>
    <row r="15" spans="2:14" ht="15.75" thickBot="1" x14ac:dyDescent="0.3">
      <c r="B15" s="26" t="s">
        <v>52</v>
      </c>
      <c r="C15" s="21"/>
      <c r="D15" s="2"/>
      <c r="E15" s="26" t="s">
        <v>53</v>
      </c>
      <c r="F15" s="14" t="s">
        <v>21</v>
      </c>
      <c r="G15" s="2"/>
      <c r="H15" s="7" t="s">
        <v>54</v>
      </c>
      <c r="I15" s="5"/>
      <c r="J15" s="2"/>
      <c r="K15" s="2"/>
      <c r="L15" s="2"/>
    </row>
    <row r="16" spans="2:14" ht="15.75" thickBot="1" x14ac:dyDescent="0.3">
      <c r="B16" s="26" t="s">
        <v>55</v>
      </c>
      <c r="C16" s="21"/>
      <c r="D16" s="2"/>
      <c r="E16" s="26" t="s">
        <v>56</v>
      </c>
      <c r="F16" s="13" t="s">
        <v>50</v>
      </c>
      <c r="G16" s="2"/>
      <c r="H16" s="26" t="s">
        <v>22</v>
      </c>
      <c r="I16" s="23">
        <v>40</v>
      </c>
      <c r="J16" s="2"/>
      <c r="K16" s="2"/>
      <c r="L16" s="2"/>
    </row>
    <row r="17" spans="2:9" ht="15.75" thickBot="1" x14ac:dyDescent="0.3">
      <c r="B17" s="26" t="s">
        <v>57</v>
      </c>
      <c r="C17" s="8">
        <v>0.9</v>
      </c>
      <c r="D17" s="2"/>
      <c r="E17" s="26" t="s">
        <v>58</v>
      </c>
      <c r="F17" s="14" t="s">
        <v>50</v>
      </c>
      <c r="G17" s="2"/>
      <c r="H17" s="26" t="s">
        <v>59</v>
      </c>
      <c r="I17" s="24">
        <v>70</v>
      </c>
    </row>
    <row r="18" spans="2:9" ht="15.75" thickBot="1" x14ac:dyDescent="0.3">
      <c r="B18" s="26" t="s">
        <v>60</v>
      </c>
      <c r="C18" s="18">
        <v>50</v>
      </c>
      <c r="D18" s="2"/>
      <c r="E18" s="26" t="s">
        <v>61</v>
      </c>
      <c r="F18" s="14" t="s">
        <v>50</v>
      </c>
      <c r="G18" s="2"/>
      <c r="H18" s="26" t="s">
        <v>29</v>
      </c>
      <c r="I18" s="22">
        <v>1</v>
      </c>
    </row>
    <row r="19" spans="2:9" ht="15.75" thickBot="1" x14ac:dyDescent="0.3">
      <c r="B19" s="26" t="s">
        <v>62</v>
      </c>
      <c r="C19" s="19" t="s">
        <v>26</v>
      </c>
      <c r="D19" s="2"/>
      <c r="E19" s="28" t="s">
        <v>63</v>
      </c>
      <c r="F19" s="13">
        <v>100</v>
      </c>
      <c r="G19" s="2"/>
      <c r="H19" s="7" t="s">
        <v>64</v>
      </c>
      <c r="I19" s="5"/>
    </row>
    <row r="20" spans="2:9" ht="15.75" thickBot="1" x14ac:dyDescent="0.3">
      <c r="B20" s="26" t="s">
        <v>65</v>
      </c>
      <c r="C20" s="19">
        <v>50</v>
      </c>
      <c r="D20" s="2"/>
      <c r="E20" s="7" t="s">
        <v>66</v>
      </c>
      <c r="F20" s="6"/>
      <c r="G20" s="2"/>
      <c r="H20" s="26" t="s">
        <v>22</v>
      </c>
      <c r="I20" s="23">
        <v>40</v>
      </c>
    </row>
    <row r="21" spans="2:9" ht="15.75" thickBot="1" x14ac:dyDescent="0.3">
      <c r="B21" s="26" t="s">
        <v>67</v>
      </c>
      <c r="C21" s="19" t="s">
        <v>26</v>
      </c>
      <c r="D21" s="2"/>
      <c r="E21" s="29" t="s">
        <v>1</v>
      </c>
      <c r="F21" s="10">
        <v>1</v>
      </c>
      <c r="G21" s="2"/>
      <c r="H21" s="26" t="s">
        <v>59</v>
      </c>
      <c r="I21" s="24">
        <v>30</v>
      </c>
    </row>
    <row r="22" spans="2:9" ht="15.75" thickBot="1" x14ac:dyDescent="0.3">
      <c r="B22" s="30" t="s">
        <v>68</v>
      </c>
      <c r="C22" s="12"/>
      <c r="D22" s="2"/>
      <c r="E22" s="26" t="s">
        <v>2</v>
      </c>
      <c r="F22" s="11">
        <v>0</v>
      </c>
      <c r="G22" s="2"/>
      <c r="H22" s="26" t="s">
        <v>29</v>
      </c>
      <c r="I22" s="22">
        <v>1</v>
      </c>
    </row>
    <row r="23" spans="2:9" ht="15.75" thickBot="1" x14ac:dyDescent="0.3">
      <c r="B23" s="2"/>
      <c r="C23" s="9"/>
      <c r="D23" s="2"/>
      <c r="E23" s="26" t="s">
        <v>3</v>
      </c>
      <c r="F23" s="11">
        <v>0</v>
      </c>
      <c r="G23" s="2"/>
      <c r="H23" s="7" t="s">
        <v>69</v>
      </c>
      <c r="I23" s="5"/>
    </row>
    <row r="24" spans="2:9" ht="15.75" thickBot="1" x14ac:dyDescent="0.3">
      <c r="B24" s="2"/>
      <c r="C24" s="9"/>
      <c r="D24" s="2"/>
      <c r="E24" s="26" t="s">
        <v>4</v>
      </c>
      <c r="F24" s="11">
        <v>1</v>
      </c>
      <c r="G24" s="2"/>
      <c r="H24" s="26" t="s">
        <v>22</v>
      </c>
      <c r="I24" s="23">
        <v>14</v>
      </c>
    </row>
    <row r="25" spans="2:9" ht="15.75" thickBot="1" x14ac:dyDescent="0.3">
      <c r="B25" s="2"/>
      <c r="C25" s="9"/>
      <c r="D25" s="2"/>
      <c r="E25" s="26" t="s">
        <v>5</v>
      </c>
      <c r="F25" s="10">
        <v>1</v>
      </c>
      <c r="G25" s="2"/>
      <c r="H25" s="26" t="s">
        <v>59</v>
      </c>
      <c r="I25" s="25">
        <v>0.1</v>
      </c>
    </row>
    <row r="26" spans="2:9" ht="15.75" thickBot="1" x14ac:dyDescent="0.3">
      <c r="B26" s="2"/>
      <c r="C26" s="9"/>
      <c r="D26" s="2"/>
      <c r="E26" s="27" t="s">
        <v>6</v>
      </c>
      <c r="F26" s="10">
        <v>1</v>
      </c>
      <c r="G26" s="2"/>
      <c r="H26" s="26" t="s">
        <v>29</v>
      </c>
      <c r="I26" s="22">
        <v>10</v>
      </c>
    </row>
    <row r="27" spans="2:9" ht="15.75" thickBot="1" x14ac:dyDescent="0.3">
      <c r="B27" s="2"/>
      <c r="C27" s="9"/>
      <c r="D27" s="2"/>
      <c r="E27" s="27" t="s">
        <v>7</v>
      </c>
      <c r="F27" s="10">
        <v>0.05</v>
      </c>
      <c r="G27" s="2"/>
      <c r="H27" s="2"/>
      <c r="I27" s="2"/>
    </row>
    <row r="28" spans="2:9" x14ac:dyDescent="0.25">
      <c r="B28" s="2"/>
      <c r="C28" s="9"/>
      <c r="D28" s="2"/>
      <c r="E28" s="2"/>
      <c r="F28" s="2"/>
      <c r="G28" s="2"/>
      <c r="H28" s="2"/>
      <c r="I28" s="2"/>
    </row>
  </sheetData>
  <mergeCells count="3">
    <mergeCell ref="B2:C2"/>
    <mergeCell ref="E2:F2"/>
    <mergeCell ref="H2:I2"/>
  </mergeCells>
  <hyperlinks>
    <hyperlink ref="E4:E18" r:id="rId1" location="OtherSettings2" display="M prefix (misses)"/>
    <hyperlink ref="E19" r:id="rId2" location="OtherSettings2"/>
    <hyperlink ref="E21:E26" r:id="rId3" location="OtherSettings2" display="Return"/>
    <hyperlink ref="B22" r:id="rId4"/>
    <hyperlink ref="B21" r:id="rId5" location="OtherSettings2"/>
    <hyperlink ref="B20" r:id="rId6" location="OtherSettings2"/>
    <hyperlink ref="B19" r:id="rId7" location="OtherSettings2"/>
    <hyperlink ref="B18" r:id="rId8" location="OtherSettings2"/>
    <hyperlink ref="B17" r:id="rId9" location="OtherSettings2"/>
    <hyperlink ref="B16" r:id="rId10" location="OtherSettings2"/>
    <hyperlink ref="B15" r:id="rId11" location="OtherSettings2"/>
    <hyperlink ref="B14" r:id="rId12" location="OtherSettings2"/>
    <hyperlink ref="B13" r:id="rId13" location="OtherSettings2"/>
    <hyperlink ref="B12" r:id="rId14" location="OtherSettings2"/>
    <hyperlink ref="B11" r:id="rId15" location="OtherSettings2"/>
    <hyperlink ref="B10" r:id="rId16" location="OtherSettings2"/>
    <hyperlink ref="B9" r:id="rId17" location="OtherSettings2"/>
    <hyperlink ref="B8" r:id="rId18" location="OtherSettings2"/>
    <hyperlink ref="B7" r:id="rId19" location="OtherSettings2"/>
    <hyperlink ref="B6" r:id="rId20" location="OtherSettings2"/>
    <hyperlink ref="B3" r:id="rId21" location="OtherSettings2"/>
    <hyperlink ref="B5" r:id="rId22" location="OtherSettings2" display="Commission/Trade"/>
    <hyperlink ref="B4" r:id="rId23" location="OtherSettings2" display="Commission/Trade"/>
    <hyperlink ref="B3:B21" r:id="rId24" location="OtherSettings2" display="Amount"/>
    <hyperlink ref="H3:H26" r:id="rId25" display="http://www.signalsolver.com/Bands"/>
    <hyperlink ref="H2:I2" r:id="rId26" display="Bands"/>
    <hyperlink ref="E4" r:id="rId27" location="OtherSettings2"/>
    <hyperlink ref="E2:F2" r:id="rId28" location="OtherSettings2" display="Scanning"/>
    <hyperlink ref="E27" r:id="rId29" location="OtherSettings2" display="Retur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B1:Y360"/>
  <sheetViews>
    <sheetView showGridLines="0" tabSelected="1" topLeftCell="A8" zoomScale="84" zoomScaleNormal="84" workbookViewId="0">
      <selection activeCell="D79" sqref="D79"/>
    </sheetView>
  </sheetViews>
  <sheetFormatPr defaultRowHeight="15" outlineLevelRow="1" outlineLevelCol="1" x14ac:dyDescent="0.25"/>
  <cols>
    <col min="2" max="2" width="29" customWidth="1"/>
    <col min="3" max="3" width="10.85546875" customWidth="1"/>
    <col min="4" max="5" width="13.28515625" customWidth="1"/>
    <col min="6" max="6" width="9.140625" style="31" customWidth="1"/>
    <col min="7" max="7" width="9.140625" style="145" customWidth="1"/>
    <col min="8" max="8" width="15.7109375" customWidth="1"/>
    <col min="9" max="9" width="13.28515625" customWidth="1"/>
    <col min="10" max="10" width="13.140625" customWidth="1"/>
    <col min="11" max="11" width="12.85546875" customWidth="1"/>
    <col min="12" max="12" width="12.85546875" style="32" customWidth="1"/>
    <col min="15" max="15" width="10" customWidth="1"/>
    <col min="16" max="16" width="10" hidden="1" customWidth="1" outlineLevel="1"/>
    <col min="17" max="19" width="9.140625" hidden="1" customWidth="1" outlineLevel="1"/>
    <col min="20" max="20" width="3.28515625" customWidth="1" collapsed="1"/>
    <col min="21" max="21" width="10" hidden="1" customWidth="1" outlineLevel="1"/>
    <col min="22" max="22" width="10.28515625" hidden="1" customWidth="1" outlineLevel="1"/>
    <col min="23" max="23" width="11.140625" hidden="1" customWidth="1" outlineLevel="1"/>
    <col min="24" max="24" width="11.85546875" hidden="1" customWidth="1" outlineLevel="1"/>
    <col min="25" max="25" width="9.140625" collapsed="1"/>
  </cols>
  <sheetData>
    <row r="1" spans="2:24" hidden="1" outlineLevel="1" x14ac:dyDescent="0.25">
      <c r="G1"/>
    </row>
    <row r="2" spans="2:24" hidden="1" outlineLevel="1" x14ac:dyDescent="0.25">
      <c r="B2" s="33" t="s">
        <v>133</v>
      </c>
      <c r="C2" s="154">
        <v>3.3333333333333333E-2</v>
      </c>
      <c r="G2"/>
    </row>
    <row r="3" spans="2:24" hidden="1" outlineLevel="1" x14ac:dyDescent="0.25">
      <c r="B3" s="33" t="s">
        <v>84</v>
      </c>
      <c r="C3">
        <v>9.4444399999999998E-2</v>
      </c>
      <c r="G3"/>
    </row>
    <row r="4" spans="2:24" hidden="1" outlineLevel="1" x14ac:dyDescent="0.25">
      <c r="B4" s="33" t="s">
        <v>85</v>
      </c>
      <c r="C4">
        <v>0.19722219999999999</v>
      </c>
      <c r="G4"/>
    </row>
    <row r="5" spans="2:24" hidden="1" outlineLevel="1" x14ac:dyDescent="0.25">
      <c r="B5" s="33" t="s">
        <v>141</v>
      </c>
      <c r="C5" s="153">
        <v>0.38611111111111113</v>
      </c>
      <c r="G5"/>
    </row>
    <row r="6" spans="2:24" hidden="1" outlineLevel="1" x14ac:dyDescent="0.25">
      <c r="G6"/>
    </row>
    <row r="7" spans="2:24" hidden="1" outlineLevel="1" x14ac:dyDescent="0.25">
      <c r="B7" s="33" t="s">
        <v>105</v>
      </c>
      <c r="C7" s="32">
        <v>10000</v>
      </c>
      <c r="G7"/>
    </row>
    <row r="8" spans="2:24" ht="15.75" collapsed="1" thickBot="1" x14ac:dyDescent="0.3"/>
    <row r="9" spans="2:24" ht="33" customHeight="1" thickBot="1" x14ac:dyDescent="0.3">
      <c r="B9" s="79" t="s">
        <v>77</v>
      </c>
      <c r="C9" s="80"/>
      <c r="D9" s="81" t="s">
        <v>109</v>
      </c>
      <c r="E9" s="81" t="s">
        <v>110</v>
      </c>
      <c r="F9" s="81" t="s">
        <v>131</v>
      </c>
      <c r="G9" s="146" t="s">
        <v>132</v>
      </c>
      <c r="H9" s="95" t="s">
        <v>136</v>
      </c>
      <c r="I9" s="81" t="s">
        <v>107</v>
      </c>
      <c r="J9" s="81" t="s">
        <v>108</v>
      </c>
      <c r="K9" s="82" t="s">
        <v>142</v>
      </c>
      <c r="L9" s="94" t="s">
        <v>135</v>
      </c>
      <c r="M9" s="81" t="s">
        <v>92</v>
      </c>
      <c r="N9" s="93" t="s">
        <v>91</v>
      </c>
      <c r="O9" s="78" t="s">
        <v>143</v>
      </c>
      <c r="P9" s="74" t="s">
        <v>138</v>
      </c>
      <c r="Q9" s="74" t="s">
        <v>139</v>
      </c>
      <c r="R9" s="74" t="s">
        <v>140</v>
      </c>
      <c r="S9" s="84" t="s">
        <v>144</v>
      </c>
      <c r="T9" s="85"/>
      <c r="U9" s="86" t="s">
        <v>152</v>
      </c>
      <c r="V9" s="87" t="s">
        <v>153</v>
      </c>
      <c r="W9" s="87" t="s">
        <v>154</v>
      </c>
      <c r="X9" s="88" t="s">
        <v>155</v>
      </c>
    </row>
    <row r="10" spans="2:24" ht="15.75" hidden="1" outlineLevel="1" thickBot="1" x14ac:dyDescent="0.3">
      <c r="B10" s="69"/>
      <c r="C10" s="72" t="s">
        <v>80</v>
      </c>
      <c r="D10" s="72" t="s">
        <v>81</v>
      </c>
      <c r="E10" s="68" t="s">
        <v>82</v>
      </c>
      <c r="F10" s="71" t="s">
        <v>83</v>
      </c>
      <c r="G10" s="72" t="s">
        <v>0</v>
      </c>
      <c r="H10" s="112" t="s">
        <v>156</v>
      </c>
      <c r="I10" s="113" t="s">
        <v>86</v>
      </c>
      <c r="J10" s="113" t="s">
        <v>87</v>
      </c>
      <c r="K10" s="114" t="s">
        <v>145</v>
      </c>
      <c r="L10" s="75"/>
      <c r="M10" s="72" t="s">
        <v>78</v>
      </c>
      <c r="N10" s="72" t="s">
        <v>79</v>
      </c>
      <c r="O10" s="73" t="s">
        <v>146</v>
      </c>
      <c r="P10" s="73"/>
      <c r="Q10" s="73"/>
      <c r="R10" s="73"/>
      <c r="S10" s="73"/>
      <c r="T10" s="89"/>
      <c r="U10" s="73"/>
      <c r="V10" s="73"/>
      <c r="W10" s="73"/>
      <c r="X10" s="73"/>
    </row>
    <row r="11" spans="2:24" ht="15.75" hidden="1" outlineLevel="1" thickBot="1" x14ac:dyDescent="0.3">
      <c r="B11" s="34"/>
      <c r="C11" s="35" t="s">
        <v>162</v>
      </c>
      <c r="D11" s="35"/>
      <c r="E11" s="36">
        <v>1.042</v>
      </c>
      <c r="F11" s="37" t="s">
        <v>71</v>
      </c>
      <c r="G11" s="35">
        <v>79.099999999999994</v>
      </c>
      <c r="H11" s="96">
        <v>0.61399999999999999</v>
      </c>
      <c r="I11" s="36">
        <v>0.307</v>
      </c>
      <c r="J11" s="36">
        <v>0.46700000000000003</v>
      </c>
      <c r="K11" s="97">
        <v>0.11</v>
      </c>
      <c r="L11" s="38">
        <f t="shared" ref="L11:L18" si="0">AmountInvested*(1+H11)^(Frac10day)-AmountInvested</f>
        <v>160.85181459994783</v>
      </c>
      <c r="M11" s="38">
        <f t="shared" ref="M11:M18" si="1">AmountInvested*(1+I11)^(Frac25day)-AmountInvested</f>
        <v>256.08421087298484</v>
      </c>
      <c r="N11" s="38">
        <f t="shared" ref="N11:N18" si="2">AmountInvested*(1+J11)^(Frac50day)-AmountInvested</f>
        <v>785.088500566726</v>
      </c>
      <c r="O11" s="39">
        <f t="shared" ref="O11:O18" si="3">AmountInvested*(1+K11)^(Frac99day)-AmountInvested</f>
        <v>411.17402104708344</v>
      </c>
      <c r="P11" s="39"/>
      <c r="Q11" s="39"/>
      <c r="R11" s="39"/>
      <c r="S11" s="39"/>
      <c r="T11" s="91"/>
      <c r="U11" s="132">
        <f t="shared" ref="U11:X18" si="4">IF(L11&gt;0, 1, 0)</f>
        <v>1</v>
      </c>
      <c r="V11" s="105">
        <f t="shared" si="4"/>
        <v>1</v>
      </c>
      <c r="W11" s="105">
        <f t="shared" si="4"/>
        <v>1</v>
      </c>
      <c r="X11" s="105">
        <f t="shared" si="4"/>
        <v>1</v>
      </c>
    </row>
    <row r="12" spans="2:24" ht="15.75" hidden="1" outlineLevel="1" thickBot="1" x14ac:dyDescent="0.3">
      <c r="B12" s="45"/>
      <c r="C12" s="46" t="s">
        <v>163</v>
      </c>
      <c r="D12" s="46"/>
      <c r="E12" s="47">
        <v>1.0309999999999999</v>
      </c>
      <c r="F12" s="48" t="s">
        <v>71</v>
      </c>
      <c r="G12" s="46">
        <v>78.7</v>
      </c>
      <c r="H12" s="98">
        <v>0.61399999999999999</v>
      </c>
      <c r="I12" s="47">
        <v>0.307</v>
      </c>
      <c r="J12" s="47">
        <v>0.46700000000000003</v>
      </c>
      <c r="K12" s="99">
        <v>0.11799999999999999</v>
      </c>
      <c r="L12" s="49">
        <f t="shared" si="0"/>
        <v>160.85181459994783</v>
      </c>
      <c r="M12" s="49">
        <f t="shared" si="1"/>
        <v>256.08421087298484</v>
      </c>
      <c r="N12" s="49">
        <f t="shared" si="2"/>
        <v>785.088500566726</v>
      </c>
      <c r="O12" s="50">
        <f t="shared" si="3"/>
        <v>440.08221190497716</v>
      </c>
      <c r="P12" s="50"/>
      <c r="Q12" s="50"/>
      <c r="R12" s="50"/>
      <c r="S12" s="50"/>
      <c r="T12" s="90"/>
      <c r="U12" s="133">
        <f t="shared" si="4"/>
        <v>1</v>
      </c>
      <c r="V12" s="106">
        <f t="shared" si="4"/>
        <v>1</v>
      </c>
      <c r="W12" s="106">
        <f t="shared" si="4"/>
        <v>1</v>
      </c>
      <c r="X12" s="106">
        <f t="shared" si="4"/>
        <v>1</v>
      </c>
    </row>
    <row r="13" spans="2:24" ht="15.75" hidden="1" outlineLevel="1" thickBot="1" x14ac:dyDescent="0.3">
      <c r="B13" s="34"/>
      <c r="C13" s="35" t="s">
        <v>164</v>
      </c>
      <c r="D13" s="35"/>
      <c r="E13" s="36">
        <v>1.0149999999999999</v>
      </c>
      <c r="F13" s="37" t="s">
        <v>71</v>
      </c>
      <c r="G13" s="35">
        <v>78</v>
      </c>
      <c r="H13" s="96">
        <v>0.61399999999999999</v>
      </c>
      <c r="I13" s="36">
        <v>0.307</v>
      </c>
      <c r="J13" s="36">
        <v>0.46700000000000003</v>
      </c>
      <c r="K13" s="97">
        <v>0.11</v>
      </c>
      <c r="L13" s="38">
        <f t="shared" si="0"/>
        <v>160.85181459994783</v>
      </c>
      <c r="M13" s="38">
        <f t="shared" si="1"/>
        <v>256.08421087298484</v>
      </c>
      <c r="N13" s="38">
        <f t="shared" si="2"/>
        <v>785.088500566726</v>
      </c>
      <c r="O13" s="39">
        <f t="shared" si="3"/>
        <v>411.17402104708344</v>
      </c>
      <c r="P13" s="39"/>
      <c r="Q13" s="39"/>
      <c r="R13" s="39"/>
      <c r="S13" s="39"/>
      <c r="T13" s="91"/>
      <c r="U13" s="134">
        <f t="shared" si="4"/>
        <v>1</v>
      </c>
      <c r="V13" s="105">
        <f t="shared" si="4"/>
        <v>1</v>
      </c>
      <c r="W13" s="105">
        <f t="shared" si="4"/>
        <v>1</v>
      </c>
      <c r="X13" s="105">
        <f t="shared" si="4"/>
        <v>1</v>
      </c>
    </row>
    <row r="14" spans="2:24" ht="15.75" hidden="1" outlineLevel="1" thickBot="1" x14ac:dyDescent="0.3">
      <c r="B14" s="45"/>
      <c r="C14" s="46" t="s">
        <v>165</v>
      </c>
      <c r="D14" s="46"/>
      <c r="E14" s="47">
        <v>1.0029999999999999</v>
      </c>
      <c r="F14" s="48" t="s">
        <v>71</v>
      </c>
      <c r="G14" s="46">
        <v>77.599999999999994</v>
      </c>
      <c r="H14" s="98">
        <v>0.61399999999999999</v>
      </c>
      <c r="I14" s="47">
        <v>0.307</v>
      </c>
      <c r="J14" s="47">
        <v>0.46700000000000003</v>
      </c>
      <c r="K14" s="99">
        <v>0.11799999999999999</v>
      </c>
      <c r="L14" s="49">
        <f t="shared" si="0"/>
        <v>160.85181459994783</v>
      </c>
      <c r="M14" s="49">
        <f t="shared" si="1"/>
        <v>256.08421087298484</v>
      </c>
      <c r="N14" s="49">
        <f t="shared" si="2"/>
        <v>785.088500566726</v>
      </c>
      <c r="O14" s="50">
        <f t="shared" si="3"/>
        <v>440.08221190497716</v>
      </c>
      <c r="P14" s="50"/>
      <c r="Q14" s="50"/>
      <c r="R14" s="50"/>
      <c r="S14" s="50"/>
      <c r="T14" s="90"/>
      <c r="U14" s="133">
        <f t="shared" si="4"/>
        <v>1</v>
      </c>
      <c r="V14" s="106">
        <f t="shared" si="4"/>
        <v>1</v>
      </c>
      <c r="W14" s="106">
        <f t="shared" si="4"/>
        <v>1</v>
      </c>
      <c r="X14" s="106">
        <f t="shared" si="4"/>
        <v>1</v>
      </c>
    </row>
    <row r="15" spans="2:24" ht="15.75" hidden="1" outlineLevel="1" thickBot="1" x14ac:dyDescent="0.3">
      <c r="B15" s="34"/>
      <c r="C15" s="35" t="s">
        <v>166</v>
      </c>
      <c r="D15" s="35"/>
      <c r="E15" s="36">
        <v>1.014</v>
      </c>
      <c r="F15" s="37" t="s">
        <v>71</v>
      </c>
      <c r="G15" s="35">
        <v>77</v>
      </c>
      <c r="H15" s="96">
        <v>0.61399999999999999</v>
      </c>
      <c r="I15" s="36">
        <v>0.307</v>
      </c>
      <c r="J15" s="36">
        <v>0.46700000000000003</v>
      </c>
      <c r="K15" s="97">
        <v>9.4E-2</v>
      </c>
      <c r="L15" s="38">
        <f t="shared" si="0"/>
        <v>160.85181459994783</v>
      </c>
      <c r="M15" s="38">
        <f t="shared" si="1"/>
        <v>256.08421087298484</v>
      </c>
      <c r="N15" s="38">
        <f t="shared" si="2"/>
        <v>785.088500566726</v>
      </c>
      <c r="O15" s="39">
        <f t="shared" si="3"/>
        <v>352.97157333516952</v>
      </c>
      <c r="P15" s="39"/>
      <c r="Q15" s="39"/>
      <c r="R15" s="39"/>
      <c r="S15" s="39"/>
      <c r="T15" s="91"/>
      <c r="U15" s="134">
        <f t="shared" si="4"/>
        <v>1</v>
      </c>
      <c r="V15" s="105">
        <f t="shared" si="4"/>
        <v>1</v>
      </c>
      <c r="W15" s="105">
        <f t="shared" si="4"/>
        <v>1</v>
      </c>
      <c r="X15" s="105">
        <f t="shared" si="4"/>
        <v>1</v>
      </c>
    </row>
    <row r="16" spans="2:24" ht="15.75" hidden="1" outlineLevel="1" thickBot="1" x14ac:dyDescent="0.3">
      <c r="B16" s="45"/>
      <c r="C16" s="46" t="s">
        <v>167</v>
      </c>
      <c r="D16" s="46"/>
      <c r="E16" s="47">
        <v>0.98699999999999999</v>
      </c>
      <c r="F16" s="48" t="s">
        <v>71</v>
      </c>
      <c r="G16" s="46">
        <v>75.7</v>
      </c>
      <c r="H16" s="98">
        <v>0.61399999999999999</v>
      </c>
      <c r="I16" s="47">
        <v>0.307</v>
      </c>
      <c r="J16" s="47">
        <v>0.46700000000000003</v>
      </c>
      <c r="K16" s="99">
        <v>9.4E-2</v>
      </c>
      <c r="L16" s="49">
        <f t="shared" si="0"/>
        <v>160.85181459994783</v>
      </c>
      <c r="M16" s="49">
        <f t="shared" si="1"/>
        <v>256.08421087298484</v>
      </c>
      <c r="N16" s="49">
        <f t="shared" si="2"/>
        <v>785.088500566726</v>
      </c>
      <c r="O16" s="50">
        <f t="shared" si="3"/>
        <v>352.97157333516952</v>
      </c>
      <c r="P16" s="50"/>
      <c r="Q16" s="50"/>
      <c r="R16" s="50"/>
      <c r="S16" s="50"/>
      <c r="T16" s="90"/>
      <c r="U16" s="133">
        <f t="shared" si="4"/>
        <v>1</v>
      </c>
      <c r="V16" s="106">
        <f t="shared" si="4"/>
        <v>1</v>
      </c>
      <c r="W16" s="106">
        <f t="shared" si="4"/>
        <v>1</v>
      </c>
      <c r="X16" s="106">
        <f t="shared" si="4"/>
        <v>1</v>
      </c>
    </row>
    <row r="17" spans="2:24" ht="15.75" hidden="1" outlineLevel="1" thickBot="1" x14ac:dyDescent="0.3">
      <c r="B17" s="34"/>
      <c r="C17" s="35" t="s">
        <v>168</v>
      </c>
      <c r="D17" s="35"/>
      <c r="E17" s="36">
        <v>0.95099999999999996</v>
      </c>
      <c r="F17" s="37" t="s">
        <v>71</v>
      </c>
      <c r="G17" s="35">
        <v>73.5</v>
      </c>
      <c r="H17" s="96">
        <v>0.61399999999999999</v>
      </c>
      <c r="I17" s="36">
        <v>0.307</v>
      </c>
      <c r="J17" s="36">
        <v>0.46700000000000003</v>
      </c>
      <c r="K17" s="97">
        <v>0.11</v>
      </c>
      <c r="L17" s="38">
        <f t="shared" si="0"/>
        <v>160.85181459994783</v>
      </c>
      <c r="M17" s="38">
        <f t="shared" si="1"/>
        <v>256.08421087298484</v>
      </c>
      <c r="N17" s="38">
        <f t="shared" si="2"/>
        <v>785.088500566726</v>
      </c>
      <c r="O17" s="39">
        <f t="shared" si="3"/>
        <v>411.17402104708344</v>
      </c>
      <c r="P17" s="39"/>
      <c r="Q17" s="39"/>
      <c r="R17" s="39"/>
      <c r="S17" s="39"/>
      <c r="T17" s="91"/>
      <c r="U17" s="134">
        <f t="shared" si="4"/>
        <v>1</v>
      </c>
      <c r="V17" s="105">
        <f t="shared" si="4"/>
        <v>1</v>
      </c>
      <c r="W17" s="105">
        <f t="shared" si="4"/>
        <v>1</v>
      </c>
      <c r="X17" s="105">
        <f t="shared" si="4"/>
        <v>1</v>
      </c>
    </row>
    <row r="18" spans="2:24" ht="15.75" hidden="1" outlineLevel="1" thickBot="1" x14ac:dyDescent="0.3">
      <c r="B18" s="51"/>
      <c r="C18" s="52" t="s">
        <v>169</v>
      </c>
      <c r="D18" s="52"/>
      <c r="E18" s="53">
        <v>0.92400000000000004</v>
      </c>
      <c r="F18" s="54" t="s">
        <v>71</v>
      </c>
      <c r="G18" s="52">
        <v>72.099999999999994</v>
      </c>
      <c r="H18" s="100">
        <v>0.61399999999999999</v>
      </c>
      <c r="I18" s="53">
        <v>0.307</v>
      </c>
      <c r="J18" s="53">
        <v>0.46700000000000003</v>
      </c>
      <c r="K18" s="101">
        <v>0.11</v>
      </c>
      <c r="L18" s="55">
        <f t="shared" si="0"/>
        <v>160.85181459994783</v>
      </c>
      <c r="M18" s="55">
        <f t="shared" si="1"/>
        <v>256.08421087298484</v>
      </c>
      <c r="N18" s="55">
        <f t="shared" si="2"/>
        <v>785.088500566726</v>
      </c>
      <c r="O18" s="56">
        <f t="shared" si="3"/>
        <v>411.17402104708344</v>
      </c>
      <c r="P18" s="56"/>
      <c r="Q18" s="56"/>
      <c r="R18" s="56"/>
      <c r="S18" s="56"/>
      <c r="T18" s="90"/>
      <c r="U18" s="135">
        <f t="shared" si="4"/>
        <v>1</v>
      </c>
      <c r="V18" s="107">
        <f t="shared" si="4"/>
        <v>1</v>
      </c>
      <c r="W18" s="107">
        <f t="shared" si="4"/>
        <v>1</v>
      </c>
      <c r="X18" s="107">
        <f t="shared" si="4"/>
        <v>1</v>
      </c>
    </row>
    <row r="19" spans="2:24" ht="15.75" collapsed="1" thickBot="1" x14ac:dyDescent="0.3">
      <c r="B19" s="57" t="s">
        <v>88</v>
      </c>
      <c r="C19" s="58">
        <v>8</v>
      </c>
      <c r="D19" s="66">
        <v>42025</v>
      </c>
      <c r="E19" s="66">
        <v>42384</v>
      </c>
      <c r="F19" s="59" t="s">
        <v>71</v>
      </c>
      <c r="G19" s="147">
        <f>AVERAGE(G11:G18)</f>
        <v>76.462499999999991</v>
      </c>
      <c r="H19" s="102">
        <f ca="1">((L19/AmountInvested)+1)^(1/Frac10day)-1</f>
        <v>0.61400000000000188</v>
      </c>
      <c r="I19" s="65">
        <f ca="1">((M19/AmountInvested)+1)^(1/Frac25day)-1</f>
        <v>0.30699999999999972</v>
      </c>
      <c r="J19" s="65">
        <f ca="1">((N19/AmountInvested)+1)^(1/Frac50day)-1</f>
        <v>0.46700000000000008</v>
      </c>
      <c r="K19" s="103">
        <f ca="1">((O19/AmountInvested)+1)^(1/Frac99day)-1</f>
        <v>0.10999999999999988</v>
      </c>
      <c r="L19" s="60">
        <f ca="1">AVERAGE(OFFSET(L11,,,IncludeRanks))</f>
        <v>160.85181459994783</v>
      </c>
      <c r="M19" s="60">
        <f ca="1">AVERAGE(OFFSET(M11,,,IncludeRanks))</f>
        <v>256.08421087298484</v>
      </c>
      <c r="N19" s="60">
        <f ca="1">AVERAGE(OFFSET(N11,,,IncludeRanks))</f>
        <v>785.088500566726</v>
      </c>
      <c r="O19" s="61">
        <f ca="1">AVERAGE(OFFSET(O11,,,IncludeRanks))</f>
        <v>411.17402104708344</v>
      </c>
      <c r="P19" s="61">
        <v>-833</v>
      </c>
      <c r="Q19" s="61">
        <v>256</v>
      </c>
      <c r="R19" s="61">
        <v>785</v>
      </c>
      <c r="S19" s="61">
        <v>2503</v>
      </c>
      <c r="T19" s="92"/>
      <c r="U19" s="136">
        <f ca="1">SUM(OFFSET(U11,,,IncludeRanks))/IncludeRanks</f>
        <v>1</v>
      </c>
      <c r="V19" s="136">
        <f ca="1">SUM(OFFSET(V11,,,IncludeRanks))/IncludeRanks</f>
        <v>1</v>
      </c>
      <c r="W19" s="136">
        <f ca="1">SUM(OFFSET(W11,,,IncludeRanks))/IncludeRanks</f>
        <v>1</v>
      </c>
      <c r="X19" s="136">
        <f ca="1">SUM(OFFSET(X11,,,IncludeRanks))/IncludeRanks</f>
        <v>1</v>
      </c>
    </row>
    <row r="20" spans="2:24" ht="15.75" hidden="1" outlineLevel="1" thickBot="1" x14ac:dyDescent="0.3">
      <c r="B20" s="40"/>
      <c r="C20" s="41" t="s">
        <v>80</v>
      </c>
      <c r="D20" s="41" t="s">
        <v>81</v>
      </c>
      <c r="E20" s="42" t="s">
        <v>82</v>
      </c>
      <c r="F20" s="43" t="s">
        <v>83</v>
      </c>
      <c r="G20" s="41" t="s">
        <v>0</v>
      </c>
      <c r="H20" s="112" t="s">
        <v>156</v>
      </c>
      <c r="I20" s="113" t="s">
        <v>86</v>
      </c>
      <c r="J20" s="113" t="s">
        <v>87</v>
      </c>
      <c r="K20" s="114" t="s">
        <v>145</v>
      </c>
      <c r="L20" s="76"/>
      <c r="M20" s="41" t="s">
        <v>78</v>
      </c>
      <c r="N20" s="41" t="s">
        <v>79</v>
      </c>
      <c r="O20" s="44" t="s">
        <v>146</v>
      </c>
      <c r="P20" s="44"/>
      <c r="Q20" s="44"/>
      <c r="R20" s="44"/>
      <c r="S20" s="44"/>
      <c r="T20" s="44"/>
      <c r="U20" s="137"/>
      <c r="V20" s="137"/>
      <c r="W20" s="137"/>
      <c r="X20" s="137"/>
    </row>
    <row r="21" spans="2:24" ht="15.75" hidden="1" outlineLevel="1" thickBot="1" x14ac:dyDescent="0.3">
      <c r="B21" s="34"/>
      <c r="C21" s="35" t="s">
        <v>199</v>
      </c>
      <c r="D21" s="35"/>
      <c r="E21" s="36">
        <v>2.992</v>
      </c>
      <c r="F21" s="37" t="s">
        <v>71</v>
      </c>
      <c r="G21" s="35">
        <v>3351.5</v>
      </c>
      <c r="H21" s="96">
        <v>-0.79400000000000004</v>
      </c>
      <c r="I21" s="36">
        <v>-0.46899999999999997</v>
      </c>
      <c r="J21" s="36">
        <v>-0.63800000000000001</v>
      </c>
      <c r="K21" s="97">
        <v>-0.34</v>
      </c>
      <c r="L21" s="38">
        <f t="shared" ref="L21:L28" si="5">AmountInvested*(1+H21)^(Frac10day)-AmountInvested</f>
        <v>-512.99985222206851</v>
      </c>
      <c r="M21" s="38">
        <f t="shared" ref="M21:M28" si="6">AmountInvested*(1+I21)^(Frac25day)-AmountInvested</f>
        <v>-580.30769009540199</v>
      </c>
      <c r="N21" s="38">
        <f t="shared" ref="N21:N28" si="7">AmountInvested*(1+J21)^(Frac50day)-AmountInvested</f>
        <v>-1815.9639556548864</v>
      </c>
      <c r="O21" s="39">
        <f t="shared" ref="O21:O28" si="8">AmountInvested*(1+K21)^(Frac99day)-AmountInvested</f>
        <v>-1482.2692348937671</v>
      </c>
      <c r="P21" s="39"/>
      <c r="Q21" s="39"/>
      <c r="R21" s="39"/>
      <c r="S21" s="39"/>
      <c r="T21" s="39"/>
      <c r="U21" s="132">
        <f t="shared" ref="U21:X28" si="9">IF(L21&gt;0, 1, 0)</f>
        <v>0</v>
      </c>
      <c r="V21" s="105">
        <f t="shared" si="9"/>
        <v>0</v>
      </c>
      <c r="W21" s="105">
        <f t="shared" si="9"/>
        <v>0</v>
      </c>
      <c r="X21" s="105">
        <f t="shared" si="9"/>
        <v>0</v>
      </c>
    </row>
    <row r="22" spans="2:24" ht="15.75" hidden="1" outlineLevel="1" thickBot="1" x14ac:dyDescent="0.3">
      <c r="B22" s="45"/>
      <c r="C22" s="46" t="s">
        <v>200</v>
      </c>
      <c r="D22" s="46"/>
      <c r="E22" s="47">
        <v>1.012</v>
      </c>
      <c r="F22" s="48" t="s">
        <v>71</v>
      </c>
      <c r="G22" s="46">
        <v>1599.8</v>
      </c>
      <c r="H22" s="98">
        <v>68.197000000000003</v>
      </c>
      <c r="I22" s="47">
        <v>18.774999999999999</v>
      </c>
      <c r="J22" s="47">
        <v>1.5669999999999999</v>
      </c>
      <c r="K22" s="99">
        <v>1.518</v>
      </c>
      <c r="L22" s="49">
        <f t="shared" si="5"/>
        <v>1516.9171386698272</v>
      </c>
      <c r="M22" s="49">
        <f t="shared" si="6"/>
        <v>3255.9526594712661</v>
      </c>
      <c r="N22" s="49">
        <f t="shared" si="7"/>
        <v>2043.3656039282978</v>
      </c>
      <c r="O22" s="50">
        <f t="shared" si="8"/>
        <v>4284.0733574853621</v>
      </c>
      <c r="P22" s="50"/>
      <c r="Q22" s="50"/>
      <c r="R22" s="50"/>
      <c r="S22" s="50"/>
      <c r="T22" s="50"/>
      <c r="U22" s="133">
        <f t="shared" si="9"/>
        <v>1</v>
      </c>
      <c r="V22" s="106">
        <f t="shared" si="9"/>
        <v>1</v>
      </c>
      <c r="W22" s="106">
        <f t="shared" si="9"/>
        <v>1</v>
      </c>
      <c r="X22" s="106">
        <f t="shared" si="9"/>
        <v>1</v>
      </c>
    </row>
    <row r="23" spans="2:24" ht="15.75" hidden="1" outlineLevel="1" thickBot="1" x14ac:dyDescent="0.3">
      <c r="B23" s="34"/>
      <c r="C23" s="35" t="s">
        <v>201</v>
      </c>
      <c r="D23" s="35"/>
      <c r="E23" s="36">
        <v>1.2609999999999999</v>
      </c>
      <c r="F23" s="37" t="s">
        <v>71</v>
      </c>
      <c r="G23" s="35">
        <v>1404.5</v>
      </c>
      <c r="H23" s="96">
        <v>17.396999999999998</v>
      </c>
      <c r="I23" s="36">
        <v>16.385000000000002</v>
      </c>
      <c r="J23" s="36">
        <v>3.8359999999999999</v>
      </c>
      <c r="K23" s="97">
        <v>2.464</v>
      </c>
      <c r="L23" s="38">
        <f t="shared" si="5"/>
        <v>1019.4072449710948</v>
      </c>
      <c r="M23" s="38">
        <f t="shared" si="6"/>
        <v>3095.6649427255816</v>
      </c>
      <c r="N23" s="38">
        <f t="shared" si="7"/>
        <v>3645.7023033629248</v>
      </c>
      <c r="O23" s="39">
        <f t="shared" si="8"/>
        <v>6156.1179846813502</v>
      </c>
      <c r="P23" s="39"/>
      <c r="Q23" s="39"/>
      <c r="R23" s="39"/>
      <c r="S23" s="39"/>
      <c r="T23" s="39"/>
      <c r="U23" s="134">
        <f t="shared" si="9"/>
        <v>1</v>
      </c>
      <c r="V23" s="105">
        <f t="shared" si="9"/>
        <v>1</v>
      </c>
      <c r="W23" s="105">
        <f t="shared" si="9"/>
        <v>1</v>
      </c>
      <c r="X23" s="105">
        <f t="shared" si="9"/>
        <v>1</v>
      </c>
    </row>
    <row r="24" spans="2:24" ht="15.75" hidden="1" outlineLevel="1" thickBot="1" x14ac:dyDescent="0.3">
      <c r="B24" s="45"/>
      <c r="C24" s="46" t="s">
        <v>202</v>
      </c>
      <c r="D24" s="46"/>
      <c r="E24" s="47">
        <v>1.2669999999999999</v>
      </c>
      <c r="F24" s="48" t="s">
        <v>71</v>
      </c>
      <c r="G24" s="46">
        <v>1366.9</v>
      </c>
      <c r="H24" s="98">
        <v>17.396999999999998</v>
      </c>
      <c r="I24" s="47">
        <v>11.756</v>
      </c>
      <c r="J24" s="47">
        <v>3.1419999999999999</v>
      </c>
      <c r="K24" s="99">
        <v>2.2040000000000002</v>
      </c>
      <c r="L24" s="49">
        <f t="shared" si="5"/>
        <v>1019.4072449710948</v>
      </c>
      <c r="M24" s="49">
        <f t="shared" si="6"/>
        <v>2718.2847305414289</v>
      </c>
      <c r="N24" s="49">
        <f t="shared" si="7"/>
        <v>3235.1093154881219</v>
      </c>
      <c r="O24" s="50">
        <f t="shared" si="8"/>
        <v>5676.6584326529992</v>
      </c>
      <c r="P24" s="50"/>
      <c r="Q24" s="50"/>
      <c r="R24" s="50"/>
      <c r="S24" s="50"/>
      <c r="T24" s="50"/>
      <c r="U24" s="133">
        <f t="shared" si="9"/>
        <v>1</v>
      </c>
      <c r="V24" s="106">
        <f t="shared" si="9"/>
        <v>1</v>
      </c>
      <c r="W24" s="106">
        <f t="shared" si="9"/>
        <v>1</v>
      </c>
      <c r="X24" s="106">
        <f t="shared" si="9"/>
        <v>1</v>
      </c>
    </row>
    <row r="25" spans="2:24" ht="15.75" hidden="1" outlineLevel="1" thickBot="1" x14ac:dyDescent="0.3">
      <c r="B25" s="34"/>
      <c r="C25" s="35" t="s">
        <v>203</v>
      </c>
      <c r="D25" s="35"/>
      <c r="E25" s="36">
        <v>1.268</v>
      </c>
      <c r="F25" s="37" t="s">
        <v>71</v>
      </c>
      <c r="G25" s="35">
        <v>1345.4</v>
      </c>
      <c r="H25" s="96">
        <v>17.396999999999998</v>
      </c>
      <c r="I25" s="36">
        <v>5.95</v>
      </c>
      <c r="J25" s="36">
        <v>2.0569999999999999</v>
      </c>
      <c r="K25" s="97">
        <v>1.75</v>
      </c>
      <c r="L25" s="38">
        <f t="shared" si="5"/>
        <v>1019.4072449710948</v>
      </c>
      <c r="M25" s="38">
        <f t="shared" si="6"/>
        <v>2009.384499619935</v>
      </c>
      <c r="N25" s="38">
        <f t="shared" si="7"/>
        <v>2465.5382043961054</v>
      </c>
      <c r="O25" s="39">
        <f t="shared" si="8"/>
        <v>4778.5298988784834</v>
      </c>
      <c r="P25" s="39"/>
      <c r="Q25" s="39"/>
      <c r="R25" s="39"/>
      <c r="S25" s="39"/>
      <c r="T25" s="39"/>
      <c r="U25" s="134">
        <f t="shared" si="9"/>
        <v>1</v>
      </c>
      <c r="V25" s="105">
        <f t="shared" si="9"/>
        <v>1</v>
      </c>
      <c r="W25" s="105">
        <f t="shared" si="9"/>
        <v>1</v>
      </c>
      <c r="X25" s="105">
        <f t="shared" si="9"/>
        <v>1</v>
      </c>
    </row>
    <row r="26" spans="2:24" ht="15.75" hidden="1" outlineLevel="1" thickBot="1" x14ac:dyDescent="0.3">
      <c r="B26" s="45"/>
      <c r="C26" s="46" t="s">
        <v>76</v>
      </c>
      <c r="D26" s="46"/>
      <c r="E26" s="47">
        <v>1.2689999999999999</v>
      </c>
      <c r="F26" s="48" t="s">
        <v>71</v>
      </c>
      <c r="G26" s="46">
        <v>1317.5</v>
      </c>
      <c r="H26" s="98">
        <v>17.396999999999998</v>
      </c>
      <c r="I26" s="47">
        <v>5.95</v>
      </c>
      <c r="J26" s="47">
        <v>2.0569999999999999</v>
      </c>
      <c r="K26" s="99">
        <v>1.75</v>
      </c>
      <c r="L26" s="49">
        <f t="shared" si="5"/>
        <v>1019.4072449710948</v>
      </c>
      <c r="M26" s="49">
        <f t="shared" si="6"/>
        <v>2009.384499619935</v>
      </c>
      <c r="N26" s="49">
        <f t="shared" si="7"/>
        <v>2465.5382043961054</v>
      </c>
      <c r="O26" s="50">
        <f t="shared" si="8"/>
        <v>4778.5298988784834</v>
      </c>
      <c r="P26" s="50"/>
      <c r="Q26" s="50"/>
      <c r="R26" s="50"/>
      <c r="S26" s="50"/>
      <c r="T26" s="50"/>
      <c r="U26" s="133">
        <f t="shared" si="9"/>
        <v>1</v>
      </c>
      <c r="V26" s="106">
        <f t="shared" si="9"/>
        <v>1</v>
      </c>
      <c r="W26" s="106">
        <f t="shared" si="9"/>
        <v>1</v>
      </c>
      <c r="X26" s="106">
        <f t="shared" si="9"/>
        <v>1</v>
      </c>
    </row>
    <row r="27" spans="2:24" ht="15.75" hidden="1" outlineLevel="1" thickBot="1" x14ac:dyDescent="0.3">
      <c r="B27" s="34"/>
      <c r="C27" s="35" t="s">
        <v>204</v>
      </c>
      <c r="D27" s="35"/>
      <c r="E27" s="36">
        <v>1.2110000000000001</v>
      </c>
      <c r="F27" s="37" t="s">
        <v>71</v>
      </c>
      <c r="G27" s="35">
        <v>1245.3</v>
      </c>
      <c r="H27" s="96">
        <v>17.396999999999998</v>
      </c>
      <c r="I27" s="36">
        <v>4.2999999999999997E-2</v>
      </c>
      <c r="J27" s="36">
        <v>-0.46100000000000002</v>
      </c>
      <c r="K27" s="97">
        <v>-0.35799999999999998</v>
      </c>
      <c r="L27" s="38">
        <f t="shared" si="5"/>
        <v>1019.4072449710948</v>
      </c>
      <c r="M27" s="38">
        <f t="shared" si="6"/>
        <v>39.841359603260571</v>
      </c>
      <c r="N27" s="38">
        <f t="shared" si="7"/>
        <v>-1147.5527866221801</v>
      </c>
      <c r="O27" s="39">
        <f t="shared" si="8"/>
        <v>-1572.7255874175553</v>
      </c>
      <c r="P27" s="39"/>
      <c r="Q27" s="39"/>
      <c r="R27" s="39"/>
      <c r="S27" s="39"/>
      <c r="T27" s="39"/>
      <c r="U27" s="134">
        <f t="shared" si="9"/>
        <v>1</v>
      </c>
      <c r="V27" s="105">
        <f t="shared" si="9"/>
        <v>1</v>
      </c>
      <c r="W27" s="105">
        <f t="shared" si="9"/>
        <v>0</v>
      </c>
      <c r="X27" s="105">
        <f t="shared" si="9"/>
        <v>0</v>
      </c>
    </row>
    <row r="28" spans="2:24" ht="15.75" hidden="1" outlineLevel="1" thickBot="1" x14ac:dyDescent="0.3">
      <c r="B28" s="51"/>
      <c r="C28" s="52" t="s">
        <v>205</v>
      </c>
      <c r="D28" s="52"/>
      <c r="E28" s="53">
        <v>1.3260000000000001</v>
      </c>
      <c r="F28" s="54" t="s">
        <v>71</v>
      </c>
      <c r="G28" s="52">
        <v>1222</v>
      </c>
      <c r="H28" s="100">
        <v>17.396999999999998</v>
      </c>
      <c r="I28" s="53">
        <v>11.756</v>
      </c>
      <c r="J28" s="53">
        <v>3.1419999999999999</v>
      </c>
      <c r="K28" s="101">
        <v>2.2040000000000002</v>
      </c>
      <c r="L28" s="55">
        <f t="shared" si="5"/>
        <v>1019.4072449710948</v>
      </c>
      <c r="M28" s="55">
        <f t="shared" si="6"/>
        <v>2718.2847305414289</v>
      </c>
      <c r="N28" s="55">
        <f t="shared" si="7"/>
        <v>3235.1093154881219</v>
      </c>
      <c r="O28" s="56">
        <f t="shared" si="8"/>
        <v>5676.6584326529992</v>
      </c>
      <c r="P28" s="56"/>
      <c r="Q28" s="56"/>
      <c r="R28" s="56"/>
      <c r="S28" s="56"/>
      <c r="T28" s="56"/>
      <c r="U28" s="135">
        <f t="shared" si="9"/>
        <v>1</v>
      </c>
      <c r="V28" s="107">
        <f t="shared" si="9"/>
        <v>1</v>
      </c>
      <c r="W28" s="107">
        <f t="shared" si="9"/>
        <v>1</v>
      </c>
      <c r="X28" s="107">
        <f t="shared" si="9"/>
        <v>1</v>
      </c>
    </row>
    <row r="29" spans="2:24" ht="15.75" hidden="1" collapsed="1" thickBot="1" x14ac:dyDescent="0.3">
      <c r="B29" s="57" t="s">
        <v>95</v>
      </c>
      <c r="C29" s="58">
        <v>8</v>
      </c>
      <c r="D29" s="66">
        <v>42031</v>
      </c>
      <c r="E29" s="66">
        <v>42391</v>
      </c>
      <c r="F29" s="59" t="s">
        <v>71</v>
      </c>
      <c r="G29" s="70">
        <f>AVERAGE(G21:G28)</f>
        <v>1606.6125</v>
      </c>
      <c r="H29" s="102">
        <f ca="1">((L29/AmountInvested)+1)^(1/Frac10day)-1</f>
        <v>-0.79399999999999948</v>
      </c>
      <c r="I29" s="65">
        <f ca="1">((M29/AmountInvested)+1)^(1/Frac25day)-1</f>
        <v>-0.46899999999999986</v>
      </c>
      <c r="J29" s="65">
        <f ca="1">((N29/AmountInvested)+1)^(1/Frac50day)-1</f>
        <v>-0.6379999999999999</v>
      </c>
      <c r="K29" s="103">
        <f ca="1">((O29/AmountInvested)+1)^(1/Frac99day)-1</f>
        <v>-0.34000000000000019</v>
      </c>
      <c r="L29" s="60">
        <f ca="1">AVERAGE(OFFSET(L21,,,IncludeRanks))</f>
        <v>-512.99985222206851</v>
      </c>
      <c r="M29" s="60">
        <f ca="1">AVERAGE(OFFSET(M21,,,IncludeRanks))</f>
        <v>-580.30769009540199</v>
      </c>
      <c r="N29" s="60">
        <f ca="1">AVERAGE(OFFSET(N21,,,IncludeRanks))</f>
        <v>-1815.9639556548864</v>
      </c>
      <c r="O29" s="61">
        <f ca="1">AVERAGE(OFFSET(O21,,,IncludeRanks))</f>
        <v>-1482.2692348937671</v>
      </c>
      <c r="P29" s="61">
        <v>-2079</v>
      </c>
      <c r="Q29" s="61">
        <v>-360</v>
      </c>
      <c r="R29" s="61">
        <v>-78</v>
      </c>
      <c r="S29" s="61">
        <v>1800</v>
      </c>
      <c r="T29" s="61"/>
      <c r="U29" s="136">
        <f ca="1">SUM(OFFSET(U21,,,IncludeRanks))/IncludeRanks</f>
        <v>0</v>
      </c>
      <c r="V29" s="136">
        <f ca="1">SUM(OFFSET(V21,,,IncludeRanks))/IncludeRanks</f>
        <v>0</v>
      </c>
      <c r="W29" s="136">
        <f ca="1">SUM(OFFSET(W21,,,IncludeRanks))/IncludeRanks</f>
        <v>0</v>
      </c>
      <c r="X29" s="136">
        <f ca="1">SUM(OFFSET(X21,,,IncludeRanks))/IncludeRanks</f>
        <v>0</v>
      </c>
    </row>
    <row r="30" spans="2:24" ht="15.75" hidden="1" outlineLevel="1" thickBot="1" x14ac:dyDescent="0.3">
      <c r="B30" s="40"/>
      <c r="C30" s="41" t="s">
        <v>80</v>
      </c>
      <c r="D30" s="41" t="s">
        <v>81</v>
      </c>
      <c r="E30" s="42" t="s">
        <v>82</v>
      </c>
      <c r="F30" s="43" t="s">
        <v>83</v>
      </c>
      <c r="G30" s="148" t="s">
        <v>0</v>
      </c>
      <c r="H30" s="112" t="s">
        <v>156</v>
      </c>
      <c r="I30" s="113" t="s">
        <v>86</v>
      </c>
      <c r="J30" s="113" t="s">
        <v>87</v>
      </c>
      <c r="K30" s="114" t="s">
        <v>145</v>
      </c>
      <c r="L30" s="76"/>
      <c r="M30" s="41" t="s">
        <v>78</v>
      </c>
      <c r="N30" s="41" t="s">
        <v>79</v>
      </c>
      <c r="O30" s="44" t="s">
        <v>146</v>
      </c>
      <c r="P30" s="44"/>
      <c r="Q30" s="44"/>
      <c r="R30" s="44"/>
      <c r="S30" s="44"/>
      <c r="T30" s="44"/>
      <c r="U30" s="137"/>
      <c r="V30" s="137"/>
      <c r="W30" s="137"/>
      <c r="X30" s="137"/>
    </row>
    <row r="31" spans="2:24" ht="15.75" hidden="1" outlineLevel="1" thickBot="1" x14ac:dyDescent="0.3">
      <c r="B31" s="34"/>
      <c r="C31" s="35" t="s">
        <v>170</v>
      </c>
      <c r="D31" s="35"/>
      <c r="E31" s="36">
        <v>0.57299999999999995</v>
      </c>
      <c r="F31" s="37" t="s">
        <v>71</v>
      </c>
      <c r="G31" s="149">
        <v>39.5</v>
      </c>
      <c r="H31" s="96">
        <v>0.72699999999999998</v>
      </c>
      <c r="I31" s="36">
        <v>2.036</v>
      </c>
      <c r="J31" s="36">
        <v>0.81599999999999995</v>
      </c>
      <c r="K31" s="97">
        <v>0.34499999999999997</v>
      </c>
      <c r="L31" s="38">
        <f t="shared" ref="L31:L38" si="10">AmountInvested*(1+H31)^(Frac10day)-AmountInvested</f>
        <v>183.79725600390884</v>
      </c>
      <c r="M31" s="38">
        <f t="shared" ref="M31:M38" si="11">AmountInvested*(1+I31)^(Frac25day)-AmountInvested</f>
        <v>1105.8218093105497</v>
      </c>
      <c r="N31" s="38">
        <f t="shared" ref="N31:N38" si="12">AmountInvested*(1+J31)^(Frac50day)-AmountInvested</f>
        <v>1248.7275183242946</v>
      </c>
      <c r="O31" s="39">
        <f t="shared" ref="O31:O38" si="13">AmountInvested*(1+K31)^(Frac99day)-AmountInvested</f>
        <v>1212.4650990851478</v>
      </c>
      <c r="P31" s="39"/>
      <c r="Q31" s="39"/>
      <c r="R31" s="39"/>
      <c r="S31" s="39"/>
      <c r="T31" s="39"/>
      <c r="U31" s="132">
        <f t="shared" ref="U31:X38" si="14">IF(L31&gt;0, 1, 0)</f>
        <v>1</v>
      </c>
      <c r="V31" s="105">
        <f t="shared" si="14"/>
        <v>1</v>
      </c>
      <c r="W31" s="105">
        <f t="shared" si="14"/>
        <v>1</v>
      </c>
      <c r="X31" s="105">
        <f t="shared" si="14"/>
        <v>1</v>
      </c>
    </row>
    <row r="32" spans="2:24" ht="15.75" hidden="1" outlineLevel="1" thickBot="1" x14ac:dyDescent="0.3">
      <c r="B32" s="45"/>
      <c r="C32" s="46" t="s">
        <v>118</v>
      </c>
      <c r="D32" s="46"/>
      <c r="E32" s="47">
        <v>0.50900000000000001</v>
      </c>
      <c r="F32" s="48" t="s">
        <v>71</v>
      </c>
      <c r="G32" s="150">
        <v>17.600000000000001</v>
      </c>
      <c r="H32" s="98">
        <v>-0.108</v>
      </c>
      <c r="I32" s="47">
        <v>0.94599999999999995</v>
      </c>
      <c r="J32" s="47">
        <v>0.28299999999999997</v>
      </c>
      <c r="K32" s="99">
        <v>0.439</v>
      </c>
      <c r="L32" s="49">
        <f t="shared" si="10"/>
        <v>-38.023907480737762</v>
      </c>
      <c r="M32" s="49">
        <f t="shared" si="11"/>
        <v>648.9777998588379</v>
      </c>
      <c r="N32" s="49">
        <f t="shared" si="12"/>
        <v>503.75780517967905</v>
      </c>
      <c r="O32" s="50">
        <f t="shared" si="13"/>
        <v>1508.7731240914691</v>
      </c>
      <c r="P32" s="50"/>
      <c r="Q32" s="50"/>
      <c r="R32" s="50"/>
      <c r="S32" s="50"/>
      <c r="T32" s="50"/>
      <c r="U32" s="133">
        <f t="shared" si="14"/>
        <v>0</v>
      </c>
      <c r="V32" s="106">
        <f t="shared" si="14"/>
        <v>1</v>
      </c>
      <c r="W32" s="106">
        <f t="shared" si="14"/>
        <v>1</v>
      </c>
      <c r="X32" s="106">
        <f t="shared" si="14"/>
        <v>1</v>
      </c>
    </row>
    <row r="33" spans="2:24" ht="15.75" hidden="1" outlineLevel="1" thickBot="1" x14ac:dyDescent="0.3">
      <c r="B33" s="34"/>
      <c r="C33" s="35" t="s">
        <v>171</v>
      </c>
      <c r="D33" s="35"/>
      <c r="E33" s="36">
        <v>0.36</v>
      </c>
      <c r="F33" s="37" t="s">
        <v>12</v>
      </c>
      <c r="G33" s="149">
        <v>14</v>
      </c>
      <c r="H33" s="96">
        <v>0.14099999999999999</v>
      </c>
      <c r="I33" s="36">
        <v>1.623</v>
      </c>
      <c r="J33" s="36">
        <v>0.69299999999999995</v>
      </c>
      <c r="K33" s="97">
        <v>0.29699999999999999</v>
      </c>
      <c r="L33" s="38">
        <f t="shared" si="10"/>
        <v>44.065159603775101</v>
      </c>
      <c r="M33" s="38">
        <f t="shared" si="11"/>
        <v>953.50607058984679</v>
      </c>
      <c r="N33" s="38">
        <f t="shared" si="12"/>
        <v>1094.2060668517624</v>
      </c>
      <c r="O33" s="39">
        <f t="shared" si="13"/>
        <v>1056.2380195148035</v>
      </c>
      <c r="P33" s="39"/>
      <c r="Q33" s="39"/>
      <c r="R33" s="39"/>
      <c r="S33" s="39"/>
      <c r="T33" s="39"/>
      <c r="U33" s="134">
        <f t="shared" si="14"/>
        <v>1</v>
      </c>
      <c r="V33" s="105">
        <f t="shared" si="14"/>
        <v>1</v>
      </c>
      <c r="W33" s="105">
        <f t="shared" si="14"/>
        <v>1</v>
      </c>
      <c r="X33" s="105">
        <f t="shared" si="14"/>
        <v>1</v>
      </c>
    </row>
    <row r="34" spans="2:24" ht="15.75" hidden="1" outlineLevel="1" thickBot="1" x14ac:dyDescent="0.3">
      <c r="B34" s="45"/>
      <c r="C34" s="46" t="s">
        <v>172</v>
      </c>
      <c r="D34" s="46"/>
      <c r="E34" s="47">
        <v>0.35399999999999998</v>
      </c>
      <c r="F34" s="48" t="s">
        <v>12</v>
      </c>
      <c r="G34" s="150">
        <v>13.8</v>
      </c>
      <c r="H34" s="98">
        <v>0.17399999999999999</v>
      </c>
      <c r="I34" s="47">
        <v>1.65</v>
      </c>
      <c r="J34" s="47">
        <v>0.70099999999999996</v>
      </c>
      <c r="K34" s="99">
        <v>0.3</v>
      </c>
      <c r="L34" s="49">
        <f t="shared" si="10"/>
        <v>53.615459654905862</v>
      </c>
      <c r="M34" s="49">
        <f t="shared" si="11"/>
        <v>964.105419556985</v>
      </c>
      <c r="N34" s="49">
        <f t="shared" si="12"/>
        <v>1104.5256673292442</v>
      </c>
      <c r="O34" s="50">
        <f t="shared" si="13"/>
        <v>1066.105195971104</v>
      </c>
      <c r="P34" s="50"/>
      <c r="Q34" s="50"/>
      <c r="R34" s="50"/>
      <c r="S34" s="50"/>
      <c r="T34" s="50"/>
      <c r="U34" s="133">
        <f t="shared" si="14"/>
        <v>1</v>
      </c>
      <c r="V34" s="106">
        <f t="shared" si="14"/>
        <v>1</v>
      </c>
      <c r="W34" s="106">
        <f t="shared" si="14"/>
        <v>1</v>
      </c>
      <c r="X34" s="106">
        <f t="shared" si="14"/>
        <v>1</v>
      </c>
    </row>
    <row r="35" spans="2:24" ht="15.75" hidden="1" outlineLevel="1" thickBot="1" x14ac:dyDescent="0.3">
      <c r="B35" s="34"/>
      <c r="C35" s="35" t="s">
        <v>173</v>
      </c>
      <c r="D35" s="35"/>
      <c r="E35" s="36">
        <v>0.57899999999999996</v>
      </c>
      <c r="F35" s="37" t="s">
        <v>71</v>
      </c>
      <c r="G35" s="149">
        <v>12.5</v>
      </c>
      <c r="H35" s="96">
        <v>-0.108</v>
      </c>
      <c r="I35" s="36">
        <v>0.91900000000000004</v>
      </c>
      <c r="J35" s="36">
        <v>0.20399999999999999</v>
      </c>
      <c r="K35" s="97">
        <v>9.7000000000000003E-2</v>
      </c>
      <c r="L35" s="38">
        <f t="shared" si="10"/>
        <v>-38.023907480737762</v>
      </c>
      <c r="M35" s="38">
        <f t="shared" si="11"/>
        <v>634.93515367118744</v>
      </c>
      <c r="N35" s="38">
        <f t="shared" si="12"/>
        <v>372.92727687279512</v>
      </c>
      <c r="O35" s="39">
        <f t="shared" si="13"/>
        <v>363.92414459679458</v>
      </c>
      <c r="P35" s="39"/>
      <c r="Q35" s="39"/>
      <c r="R35" s="39"/>
      <c r="S35" s="39"/>
      <c r="T35" s="39"/>
      <c r="U35" s="134">
        <f t="shared" si="14"/>
        <v>0</v>
      </c>
      <c r="V35" s="105">
        <f t="shared" si="14"/>
        <v>1</v>
      </c>
      <c r="W35" s="105">
        <f t="shared" si="14"/>
        <v>1</v>
      </c>
      <c r="X35" s="105">
        <f t="shared" si="14"/>
        <v>1</v>
      </c>
    </row>
    <row r="36" spans="2:24" ht="15.75" hidden="1" outlineLevel="1" thickBot="1" x14ac:dyDescent="0.3">
      <c r="B36" s="45"/>
      <c r="C36" s="46" t="s">
        <v>174</v>
      </c>
      <c r="D36" s="46"/>
      <c r="E36" s="47">
        <v>0.65800000000000003</v>
      </c>
      <c r="F36" s="48" t="s">
        <v>71</v>
      </c>
      <c r="G36" s="150">
        <v>12.4</v>
      </c>
      <c r="H36" s="98">
        <v>7.6999999999999999E-2</v>
      </c>
      <c r="I36" s="47">
        <v>1.57</v>
      </c>
      <c r="J36" s="47">
        <v>0.67700000000000005</v>
      </c>
      <c r="K36" s="99">
        <v>0.82</v>
      </c>
      <c r="L36" s="49">
        <f t="shared" si="10"/>
        <v>24.757061176043862</v>
      </c>
      <c r="M36" s="49">
        <f t="shared" si="11"/>
        <v>932.4094242612482</v>
      </c>
      <c r="N36" s="49">
        <f t="shared" si="12"/>
        <v>1073.4488668638005</v>
      </c>
      <c r="O36" s="50">
        <f t="shared" si="13"/>
        <v>2601.331964054827</v>
      </c>
      <c r="P36" s="50"/>
      <c r="Q36" s="50"/>
      <c r="R36" s="50"/>
      <c r="S36" s="50"/>
      <c r="T36" s="50"/>
      <c r="U36" s="133">
        <f t="shared" si="14"/>
        <v>1</v>
      </c>
      <c r="V36" s="106">
        <f t="shared" si="14"/>
        <v>1</v>
      </c>
      <c r="W36" s="106">
        <f t="shared" si="14"/>
        <v>1</v>
      </c>
      <c r="X36" s="106">
        <f t="shared" si="14"/>
        <v>1</v>
      </c>
    </row>
    <row r="37" spans="2:24" ht="15.75" hidden="1" outlineLevel="1" thickBot="1" x14ac:dyDescent="0.3">
      <c r="B37" s="34"/>
      <c r="C37" s="35" t="s">
        <v>175</v>
      </c>
      <c r="D37" s="35"/>
      <c r="E37" s="36">
        <v>0.309</v>
      </c>
      <c r="F37" s="37" t="s">
        <v>12</v>
      </c>
      <c r="G37" s="149">
        <v>11.6</v>
      </c>
      <c r="H37" s="96">
        <v>-0.184</v>
      </c>
      <c r="I37" s="36">
        <v>-0.84</v>
      </c>
      <c r="J37" s="36">
        <v>-0.623</v>
      </c>
      <c r="K37" s="97">
        <v>-0.71199999999999997</v>
      </c>
      <c r="L37" s="38">
        <f t="shared" si="10"/>
        <v>-67.551117610544679</v>
      </c>
      <c r="M37" s="38">
        <f t="shared" si="11"/>
        <v>-1589.2719802682041</v>
      </c>
      <c r="N37" s="38">
        <f t="shared" si="12"/>
        <v>-1750.1679165397527</v>
      </c>
      <c r="O37" s="39">
        <f t="shared" si="13"/>
        <v>-3816.0576419017334</v>
      </c>
      <c r="P37" s="39"/>
      <c r="Q37" s="39"/>
      <c r="R37" s="39"/>
      <c r="S37" s="39"/>
      <c r="T37" s="39"/>
      <c r="U37" s="134">
        <f t="shared" si="14"/>
        <v>0</v>
      </c>
      <c r="V37" s="105">
        <f t="shared" si="14"/>
        <v>0</v>
      </c>
      <c r="W37" s="105">
        <f t="shared" si="14"/>
        <v>0</v>
      </c>
      <c r="X37" s="105">
        <f t="shared" si="14"/>
        <v>0</v>
      </c>
    </row>
    <row r="38" spans="2:24" ht="15.75" hidden="1" outlineLevel="1" thickBot="1" x14ac:dyDescent="0.3">
      <c r="B38" s="51"/>
      <c r="C38" s="52" t="s">
        <v>176</v>
      </c>
      <c r="D38" s="52"/>
      <c r="E38" s="53">
        <v>0.30499999999999999</v>
      </c>
      <c r="F38" s="54" t="s">
        <v>12</v>
      </c>
      <c r="G38" s="151">
        <v>11.4</v>
      </c>
      <c r="H38" s="100">
        <v>-0.184</v>
      </c>
      <c r="I38" s="53">
        <v>-0.78900000000000003</v>
      </c>
      <c r="J38" s="53">
        <v>-0.56599999999999995</v>
      </c>
      <c r="K38" s="101">
        <v>-0.67100000000000004</v>
      </c>
      <c r="L38" s="55">
        <f t="shared" si="10"/>
        <v>-67.551117610544679</v>
      </c>
      <c r="M38" s="55">
        <f t="shared" si="11"/>
        <v>-1366.5920692711807</v>
      </c>
      <c r="N38" s="55">
        <f t="shared" si="12"/>
        <v>-1517.8699489718256</v>
      </c>
      <c r="O38" s="56">
        <f t="shared" si="13"/>
        <v>-3489.9552830840194</v>
      </c>
      <c r="P38" s="56"/>
      <c r="Q38" s="56"/>
      <c r="R38" s="56"/>
      <c r="S38" s="56"/>
      <c r="T38" s="56"/>
      <c r="U38" s="135">
        <f t="shared" si="14"/>
        <v>0</v>
      </c>
      <c r="V38" s="107">
        <f t="shared" si="14"/>
        <v>0</v>
      </c>
      <c r="W38" s="107">
        <f t="shared" si="14"/>
        <v>0</v>
      </c>
      <c r="X38" s="107">
        <f t="shared" si="14"/>
        <v>0</v>
      </c>
    </row>
    <row r="39" spans="2:24" ht="15.75" collapsed="1" thickBot="1" x14ac:dyDescent="0.3">
      <c r="B39" s="57" t="s">
        <v>89</v>
      </c>
      <c r="C39" s="58">
        <v>4</v>
      </c>
      <c r="D39" s="66">
        <v>42025</v>
      </c>
      <c r="E39" s="66">
        <v>42384</v>
      </c>
      <c r="F39" s="59" t="s">
        <v>73</v>
      </c>
      <c r="G39" s="147">
        <f>AVERAGE(G31:G38)</f>
        <v>16.599999999999998</v>
      </c>
      <c r="H39" s="102">
        <f ca="1">((L39/AmountInvested)+1)^(1/Frac10day)-1</f>
        <v>0.72700000000000164</v>
      </c>
      <c r="I39" s="65">
        <f ca="1">((M39/AmountInvested)+1)^(1/Frac25day)-1</f>
        <v>2.0359999999999991</v>
      </c>
      <c r="J39" s="65">
        <f ca="1">((N39/AmountInvested)+1)^(1/Frac50day)-1</f>
        <v>0.81599999999999895</v>
      </c>
      <c r="K39" s="103">
        <f ca="1">((O39/AmountInvested)+1)^(1/Frac99day)-1</f>
        <v>0.34499999999999997</v>
      </c>
      <c r="L39" s="60">
        <f ca="1">AVERAGE(OFFSET(L31,,,IncludeRanks))</f>
        <v>183.79725600390884</v>
      </c>
      <c r="M39" s="60">
        <f ca="1">AVERAGE(OFFSET(M31,,,IncludeRanks))</f>
        <v>1105.8218093105497</v>
      </c>
      <c r="N39" s="60">
        <f ca="1">AVERAGE(OFFSET(N31,,,IncludeRanks))</f>
        <v>1248.7275183242946</v>
      </c>
      <c r="O39" s="61">
        <f ca="1">AVERAGE(OFFSET(O31,,,IncludeRanks))</f>
        <v>1212.4650990851478</v>
      </c>
      <c r="P39" s="61">
        <v>217</v>
      </c>
      <c r="Q39" s="61">
        <v>1142</v>
      </c>
      <c r="R39" s="61">
        <v>1285</v>
      </c>
      <c r="S39" s="61">
        <v>1248</v>
      </c>
      <c r="T39" s="61"/>
      <c r="U39" s="136">
        <f ca="1">SUM(OFFSET(U31,,,IncludeRanks))/IncludeRanks</f>
        <v>1</v>
      </c>
      <c r="V39" s="136">
        <f ca="1">SUM(OFFSET(V31,,,IncludeRanks))/IncludeRanks</f>
        <v>1</v>
      </c>
      <c r="W39" s="136">
        <f ca="1">SUM(OFFSET(W31,,,IncludeRanks))/IncludeRanks</f>
        <v>1</v>
      </c>
      <c r="X39" s="136">
        <f ca="1">SUM(OFFSET(X31,,,IncludeRanks))/IncludeRanks</f>
        <v>1</v>
      </c>
    </row>
    <row r="40" spans="2:24" ht="15.75" hidden="1" outlineLevel="1" thickBot="1" x14ac:dyDescent="0.3">
      <c r="B40" s="40"/>
      <c r="C40" s="41" t="s">
        <v>80</v>
      </c>
      <c r="D40" s="41" t="s">
        <v>81</v>
      </c>
      <c r="E40" s="42" t="s">
        <v>82</v>
      </c>
      <c r="F40" s="43" t="s">
        <v>83</v>
      </c>
      <c r="G40" s="41" t="s">
        <v>0</v>
      </c>
      <c r="H40" s="112" t="s">
        <v>156</v>
      </c>
      <c r="I40" s="113" t="s">
        <v>86</v>
      </c>
      <c r="J40" s="113" t="s">
        <v>87</v>
      </c>
      <c r="K40" s="114" t="s">
        <v>145</v>
      </c>
      <c r="L40" s="76"/>
      <c r="M40" s="41" t="s">
        <v>78</v>
      </c>
      <c r="N40" s="41" t="s">
        <v>79</v>
      </c>
      <c r="O40" s="44" t="s">
        <v>146</v>
      </c>
      <c r="P40" s="44"/>
      <c r="Q40" s="44"/>
      <c r="R40" s="44"/>
      <c r="S40" s="44"/>
      <c r="T40" s="44"/>
      <c r="U40" s="137"/>
      <c r="V40" s="137"/>
      <c r="W40" s="137"/>
      <c r="X40" s="137"/>
    </row>
    <row r="41" spans="2:24" ht="15.75" hidden="1" outlineLevel="1" thickBot="1" x14ac:dyDescent="0.3">
      <c r="B41" s="34"/>
      <c r="C41" s="35" t="s">
        <v>177</v>
      </c>
      <c r="D41" s="35"/>
      <c r="E41" s="36">
        <v>0.84</v>
      </c>
      <c r="F41" s="37" t="s">
        <v>71</v>
      </c>
      <c r="G41" s="35">
        <v>129.5</v>
      </c>
      <c r="H41" s="96">
        <v>0.14199999999999999</v>
      </c>
      <c r="I41" s="36">
        <v>-0.90100000000000002</v>
      </c>
      <c r="J41" s="36">
        <v>-0.44800000000000001</v>
      </c>
      <c r="K41" s="97">
        <v>-0.38200000000000001</v>
      </c>
      <c r="L41" s="38">
        <f t="shared" ref="L41:L48" si="15">AmountInvested*(1+H41)^(Frac10day)-AmountInvested</f>
        <v>44.358464099424964</v>
      </c>
      <c r="M41" s="38">
        <f t="shared" ref="M41:M48" si="16">AmountInvested*(1+I41)^(Frac25day)-AmountInvested</f>
        <v>-1962.0857531803822</v>
      </c>
      <c r="N41" s="38">
        <f t="shared" ref="N41:N48" si="17">AmountInvested*(1+J41)^(Frac50day)-AmountInvested</f>
        <v>-1105.8457481033729</v>
      </c>
      <c r="O41" s="39">
        <f t="shared" ref="O41:O48" si="18">AmountInvested*(1+K41)^(Frac99day)-AmountInvested</f>
        <v>-1695.7899113673666</v>
      </c>
      <c r="P41" s="39"/>
      <c r="Q41" s="39"/>
      <c r="R41" s="39"/>
      <c r="S41" s="39"/>
      <c r="T41" s="39"/>
      <c r="U41" s="132">
        <f t="shared" ref="U41:X48" si="19">IF(L41&gt;0, 1, 0)</f>
        <v>1</v>
      </c>
      <c r="V41" s="105">
        <f t="shared" si="19"/>
        <v>0</v>
      </c>
      <c r="W41" s="105">
        <f t="shared" si="19"/>
        <v>0</v>
      </c>
      <c r="X41" s="105">
        <f t="shared" si="19"/>
        <v>0</v>
      </c>
    </row>
    <row r="42" spans="2:24" ht="15.75" hidden="1" outlineLevel="1" thickBot="1" x14ac:dyDescent="0.3">
      <c r="B42" s="45"/>
      <c r="C42" s="46" t="s">
        <v>178</v>
      </c>
      <c r="D42" s="46"/>
      <c r="E42" s="47">
        <v>0.81699999999999995</v>
      </c>
      <c r="F42" s="48" t="s">
        <v>71</v>
      </c>
      <c r="G42" s="46">
        <v>71.3</v>
      </c>
      <c r="H42" s="98">
        <v>0.14199999999999999</v>
      </c>
      <c r="I42" s="47">
        <v>-0.50800000000000001</v>
      </c>
      <c r="J42" s="47">
        <v>0.19</v>
      </c>
      <c r="K42" s="99">
        <v>-8.4000000000000005E-2</v>
      </c>
      <c r="L42" s="38">
        <f t="shared" si="15"/>
        <v>44.358464099424964</v>
      </c>
      <c r="M42" s="49">
        <f t="shared" si="16"/>
        <v>-647.92827506723552</v>
      </c>
      <c r="N42" s="49">
        <f t="shared" si="17"/>
        <v>349.0274273304658</v>
      </c>
      <c r="O42" s="50">
        <f t="shared" si="18"/>
        <v>-333.09570456215442</v>
      </c>
      <c r="P42" s="50"/>
      <c r="Q42" s="50"/>
      <c r="R42" s="50"/>
      <c r="S42" s="50"/>
      <c r="T42" s="50"/>
      <c r="U42" s="133">
        <f t="shared" si="19"/>
        <v>1</v>
      </c>
      <c r="V42" s="106">
        <f t="shared" si="19"/>
        <v>0</v>
      </c>
      <c r="W42" s="106">
        <f t="shared" si="19"/>
        <v>1</v>
      </c>
      <c r="X42" s="106">
        <f t="shared" si="19"/>
        <v>0</v>
      </c>
    </row>
    <row r="43" spans="2:24" ht="15.75" hidden="1" outlineLevel="1" thickBot="1" x14ac:dyDescent="0.3">
      <c r="B43" s="34"/>
      <c r="C43" s="35" t="s">
        <v>179</v>
      </c>
      <c r="D43" s="35"/>
      <c r="E43" s="36">
        <v>0.55500000000000005</v>
      </c>
      <c r="F43" s="37" t="s">
        <v>71</v>
      </c>
      <c r="G43" s="35">
        <v>58.5</v>
      </c>
      <c r="H43" s="96">
        <v>0.14199999999999999</v>
      </c>
      <c r="I43" s="36">
        <v>-0.97399999999999998</v>
      </c>
      <c r="J43" s="36">
        <v>-0.70699999999999996</v>
      </c>
      <c r="K43" s="97">
        <v>-0.55300000000000005</v>
      </c>
      <c r="L43" s="38">
        <f t="shared" si="15"/>
        <v>44.358464099424964</v>
      </c>
      <c r="M43" s="38">
        <f t="shared" si="16"/>
        <v>-2915.599437506261</v>
      </c>
      <c r="N43" s="38">
        <f t="shared" si="17"/>
        <v>-2150.2746953670267</v>
      </c>
      <c r="O43" s="39">
        <f t="shared" si="18"/>
        <v>-2672.0946833207818</v>
      </c>
      <c r="P43" s="39"/>
      <c r="Q43" s="39"/>
      <c r="R43" s="39"/>
      <c r="S43" s="39"/>
      <c r="T43" s="39"/>
      <c r="U43" s="134">
        <f t="shared" si="19"/>
        <v>1</v>
      </c>
      <c r="V43" s="105">
        <f t="shared" si="19"/>
        <v>0</v>
      </c>
      <c r="W43" s="105">
        <f t="shared" si="19"/>
        <v>0</v>
      </c>
      <c r="X43" s="105">
        <f t="shared" si="19"/>
        <v>0</v>
      </c>
    </row>
    <row r="44" spans="2:24" ht="15.75" hidden="1" outlineLevel="1" thickBot="1" x14ac:dyDescent="0.3">
      <c r="B44" s="45"/>
      <c r="C44" s="46" t="s">
        <v>129</v>
      </c>
      <c r="D44" s="46"/>
      <c r="E44" s="47">
        <v>0.54600000000000004</v>
      </c>
      <c r="F44" s="48" t="s">
        <v>12</v>
      </c>
      <c r="G44" s="46">
        <v>45</v>
      </c>
      <c r="H44" s="98">
        <v>0.14199999999999999</v>
      </c>
      <c r="I44" s="47">
        <v>-0.88400000000000001</v>
      </c>
      <c r="J44" s="47">
        <v>-0.38200000000000001</v>
      </c>
      <c r="K44" s="99">
        <v>-2.4E-2</v>
      </c>
      <c r="L44" s="38">
        <f t="shared" si="15"/>
        <v>44.358464099424964</v>
      </c>
      <c r="M44" s="49">
        <f t="shared" si="16"/>
        <v>-1840.8804589880219</v>
      </c>
      <c r="N44" s="49">
        <f t="shared" si="17"/>
        <v>-905.51130929265855</v>
      </c>
      <c r="O44" s="50">
        <f t="shared" si="18"/>
        <v>-93.358265480470436</v>
      </c>
      <c r="P44" s="50"/>
      <c r="Q44" s="50"/>
      <c r="R44" s="50"/>
      <c r="S44" s="50"/>
      <c r="T44" s="50"/>
      <c r="U44" s="133">
        <f t="shared" si="19"/>
        <v>1</v>
      </c>
      <c r="V44" s="106">
        <f t="shared" si="19"/>
        <v>0</v>
      </c>
      <c r="W44" s="106">
        <f t="shared" si="19"/>
        <v>0</v>
      </c>
      <c r="X44" s="106">
        <f t="shared" si="19"/>
        <v>0</v>
      </c>
    </row>
    <row r="45" spans="2:24" ht="15.75" hidden="1" outlineLevel="1" thickBot="1" x14ac:dyDescent="0.3">
      <c r="B45" s="34"/>
      <c r="C45" s="35" t="s">
        <v>180</v>
      </c>
      <c r="D45" s="35"/>
      <c r="E45" s="36">
        <v>0.52900000000000003</v>
      </c>
      <c r="F45" s="37" t="s">
        <v>71</v>
      </c>
      <c r="G45" s="35">
        <v>41.6</v>
      </c>
      <c r="H45" s="96">
        <v>-0.68799999999999994</v>
      </c>
      <c r="I45" s="36">
        <v>-0.54400000000000004</v>
      </c>
      <c r="J45" s="36">
        <v>-7.0999999999999994E-2</v>
      </c>
      <c r="K45" s="97">
        <v>0.63400000000000001</v>
      </c>
      <c r="L45" s="38">
        <f t="shared" si="15"/>
        <v>-380.81036803155803</v>
      </c>
      <c r="M45" s="38">
        <f t="shared" si="16"/>
        <v>-714.80264134662502</v>
      </c>
      <c r="N45" s="38">
        <f t="shared" si="17"/>
        <v>-144.19757604273218</v>
      </c>
      <c r="O45" s="39">
        <f t="shared" si="18"/>
        <v>2087.569573906947</v>
      </c>
      <c r="P45" s="39"/>
      <c r="Q45" s="39"/>
      <c r="R45" s="39"/>
      <c r="S45" s="39"/>
      <c r="T45" s="39"/>
      <c r="U45" s="134">
        <f t="shared" si="19"/>
        <v>0</v>
      </c>
      <c r="V45" s="105">
        <f t="shared" si="19"/>
        <v>0</v>
      </c>
      <c r="W45" s="105">
        <f t="shared" si="19"/>
        <v>0</v>
      </c>
      <c r="X45" s="105">
        <f t="shared" si="19"/>
        <v>1</v>
      </c>
    </row>
    <row r="46" spans="2:24" ht="15.75" hidden="1" outlineLevel="1" thickBot="1" x14ac:dyDescent="0.3">
      <c r="B46" s="45"/>
      <c r="C46" s="46" t="s">
        <v>181</v>
      </c>
      <c r="D46" s="46"/>
      <c r="E46" s="47">
        <v>0.52900000000000003</v>
      </c>
      <c r="F46" s="48" t="s">
        <v>71</v>
      </c>
      <c r="G46" s="46">
        <v>41.6</v>
      </c>
      <c r="H46" s="98">
        <v>-0.68799999999999994</v>
      </c>
      <c r="I46" s="47">
        <v>-0.54400000000000004</v>
      </c>
      <c r="J46" s="47">
        <v>7.5999999999999998E-2</v>
      </c>
      <c r="K46" s="99">
        <v>-0.13</v>
      </c>
      <c r="L46" s="38">
        <f t="shared" si="15"/>
        <v>-380.81036803155803</v>
      </c>
      <c r="M46" s="49">
        <f t="shared" si="16"/>
        <v>-714.80264134662502</v>
      </c>
      <c r="N46" s="49">
        <f t="shared" si="17"/>
        <v>145.51473922877085</v>
      </c>
      <c r="O46" s="50">
        <f t="shared" si="18"/>
        <v>-523.50557543973628</v>
      </c>
      <c r="P46" s="50"/>
      <c r="Q46" s="50"/>
      <c r="R46" s="50"/>
      <c r="S46" s="50"/>
      <c r="T46" s="50"/>
      <c r="U46" s="133">
        <f t="shared" si="19"/>
        <v>0</v>
      </c>
      <c r="V46" s="106">
        <f t="shared" si="19"/>
        <v>0</v>
      </c>
      <c r="W46" s="106">
        <f t="shared" si="19"/>
        <v>1</v>
      </c>
      <c r="X46" s="106">
        <f t="shared" si="19"/>
        <v>0</v>
      </c>
    </row>
    <row r="47" spans="2:24" ht="15.75" hidden="1" outlineLevel="1" thickBot="1" x14ac:dyDescent="0.3">
      <c r="B47" s="34"/>
      <c r="C47" s="35" t="s">
        <v>182</v>
      </c>
      <c r="D47" s="35"/>
      <c r="E47" s="36">
        <v>0.70799999999999996</v>
      </c>
      <c r="F47" s="37" t="s">
        <v>71</v>
      </c>
      <c r="G47" s="35">
        <v>29.4</v>
      </c>
      <c r="H47" s="96">
        <v>0.14199999999999999</v>
      </c>
      <c r="I47" s="36">
        <v>-0.89800000000000002</v>
      </c>
      <c r="J47" s="36">
        <v>-0.41899999999999998</v>
      </c>
      <c r="K47" s="97">
        <v>-0.36399999999999999</v>
      </c>
      <c r="L47" s="38">
        <f t="shared" si="15"/>
        <v>44.358464099424964</v>
      </c>
      <c r="M47" s="38">
        <f t="shared" si="16"/>
        <v>-1939.3913166700167</v>
      </c>
      <c r="N47" s="38">
        <f t="shared" si="17"/>
        <v>-1015.574785362176</v>
      </c>
      <c r="O47" s="39">
        <f t="shared" si="18"/>
        <v>-1603.2232104932609</v>
      </c>
      <c r="P47" s="39"/>
      <c r="Q47" s="39"/>
      <c r="R47" s="39"/>
      <c r="S47" s="39"/>
      <c r="T47" s="39"/>
      <c r="U47" s="134">
        <f t="shared" si="19"/>
        <v>1</v>
      </c>
      <c r="V47" s="105">
        <f t="shared" si="19"/>
        <v>0</v>
      </c>
      <c r="W47" s="105">
        <f t="shared" si="19"/>
        <v>0</v>
      </c>
      <c r="X47" s="105">
        <f t="shared" si="19"/>
        <v>0</v>
      </c>
    </row>
    <row r="48" spans="2:24" ht="15.75" hidden="1" outlineLevel="1" thickBot="1" x14ac:dyDescent="0.3">
      <c r="B48" s="51"/>
      <c r="C48" s="52" t="s">
        <v>118</v>
      </c>
      <c r="D48" s="52"/>
      <c r="E48" s="53">
        <v>0.28999999999999998</v>
      </c>
      <c r="F48" s="54" t="s">
        <v>71</v>
      </c>
      <c r="G48" s="52">
        <v>6.7</v>
      </c>
      <c r="H48" s="100">
        <v>-0.68799999999999994</v>
      </c>
      <c r="I48" s="53">
        <v>-0.97699999999999998</v>
      </c>
      <c r="J48" s="53">
        <v>-0.73599999999999999</v>
      </c>
      <c r="K48" s="101">
        <v>-0.57499999999999996</v>
      </c>
      <c r="L48" s="38">
        <f t="shared" si="15"/>
        <v>-380.81036803155803</v>
      </c>
      <c r="M48" s="55">
        <f t="shared" si="16"/>
        <v>-2997.1573445967733</v>
      </c>
      <c r="N48" s="55">
        <f t="shared" si="17"/>
        <v>-2309.9802712445826</v>
      </c>
      <c r="O48" s="56">
        <f t="shared" si="18"/>
        <v>-2813.5098132281291</v>
      </c>
      <c r="P48" s="56"/>
      <c r="Q48" s="56"/>
      <c r="R48" s="56"/>
      <c r="S48" s="56"/>
      <c r="T48" s="56"/>
      <c r="U48" s="135">
        <f t="shared" si="19"/>
        <v>0</v>
      </c>
      <c r="V48" s="107">
        <f t="shared" si="19"/>
        <v>0</v>
      </c>
      <c r="W48" s="107">
        <f t="shared" si="19"/>
        <v>0</v>
      </c>
      <c r="X48" s="107">
        <f t="shared" si="19"/>
        <v>0</v>
      </c>
    </row>
    <row r="49" spans="2:24" ht="15.75" collapsed="1" thickBot="1" x14ac:dyDescent="0.3">
      <c r="B49" s="57" t="s">
        <v>90</v>
      </c>
      <c r="C49" s="58">
        <v>7</v>
      </c>
      <c r="D49" s="66">
        <v>42025</v>
      </c>
      <c r="E49" s="66">
        <v>42384</v>
      </c>
      <c r="F49" s="59" t="s">
        <v>71</v>
      </c>
      <c r="G49" s="70">
        <f>AVERAGE(G41:G48)</f>
        <v>52.95</v>
      </c>
      <c r="H49" s="102">
        <f ca="1">((L49/AmountInvested)+1)^(1/Frac10day)-1</f>
        <v>0.14200000000000457</v>
      </c>
      <c r="I49" s="65">
        <f ca="1">((M49/AmountInvested)+1)^(1/Frac25day)-1</f>
        <v>-0.90100000000000002</v>
      </c>
      <c r="J49" s="65">
        <f ca="1">((N49/AmountInvested)+1)^(1/Frac50day)-1</f>
        <v>-0.44800000000000018</v>
      </c>
      <c r="K49" s="103">
        <f ca="1">((O49/AmountInvested)+1)^(1/Frac99day)-1</f>
        <v>-0.38200000000000034</v>
      </c>
      <c r="L49" s="60">
        <f ca="1">AVERAGE(OFFSET(L41,,,IncludeRanks))</f>
        <v>44.358464099424964</v>
      </c>
      <c r="M49" s="60">
        <f ca="1">AVERAGE(OFFSET(M41,,,IncludeRanks))</f>
        <v>-1962.0857531803822</v>
      </c>
      <c r="N49" s="60">
        <f ca="1">AVERAGE(OFFSET(N41,,,IncludeRanks))</f>
        <v>-1105.8457481033729</v>
      </c>
      <c r="O49" s="61">
        <f ca="1">AVERAGE(OFFSET(O41,,,IncludeRanks))</f>
        <v>-1695.7899113673666</v>
      </c>
      <c r="P49" s="61">
        <v>44</v>
      </c>
      <c r="Q49" s="61">
        <v>-554</v>
      </c>
      <c r="R49" s="61">
        <v>259</v>
      </c>
      <c r="S49" s="61">
        <v>951</v>
      </c>
      <c r="T49" s="61"/>
      <c r="U49" s="136">
        <f ca="1">SUM(OFFSET(U41,,,IncludeRanks))/IncludeRanks</f>
        <v>1</v>
      </c>
      <c r="V49" s="136">
        <f ca="1">SUM(OFFSET(V41,,,IncludeRanks))/IncludeRanks</f>
        <v>0</v>
      </c>
      <c r="W49" s="136">
        <f ca="1">SUM(OFFSET(W41,,,IncludeRanks))/IncludeRanks</f>
        <v>0</v>
      </c>
      <c r="X49" s="136">
        <f ca="1">SUM(OFFSET(X41,,,IncludeRanks))/IncludeRanks</f>
        <v>0</v>
      </c>
    </row>
    <row r="50" spans="2:24" ht="15.75" hidden="1" outlineLevel="1" thickBot="1" x14ac:dyDescent="0.3">
      <c r="B50" s="40"/>
      <c r="C50" s="41" t="s">
        <v>80</v>
      </c>
      <c r="D50" s="41" t="s">
        <v>81</v>
      </c>
      <c r="E50" s="42" t="s">
        <v>82</v>
      </c>
      <c r="F50" s="43" t="s">
        <v>83</v>
      </c>
      <c r="G50" s="41" t="s">
        <v>0</v>
      </c>
      <c r="H50" s="112" t="s">
        <v>156</v>
      </c>
      <c r="I50" s="113" t="s">
        <v>86</v>
      </c>
      <c r="J50" s="113" t="s">
        <v>87</v>
      </c>
      <c r="K50" s="114" t="s">
        <v>145</v>
      </c>
      <c r="L50" s="77" t="s">
        <v>134</v>
      </c>
      <c r="M50" s="41" t="s">
        <v>78</v>
      </c>
      <c r="N50" s="41" t="s">
        <v>79</v>
      </c>
      <c r="O50" s="44" t="s">
        <v>146</v>
      </c>
      <c r="P50" s="44"/>
      <c r="Q50" s="44"/>
      <c r="R50" s="44"/>
      <c r="S50" s="44"/>
      <c r="T50" s="44"/>
      <c r="U50" s="137"/>
      <c r="V50" s="137"/>
      <c r="W50" s="137"/>
      <c r="X50" s="137"/>
    </row>
    <row r="51" spans="2:24" ht="15.75" hidden="1" outlineLevel="1" thickBot="1" x14ac:dyDescent="0.3">
      <c r="B51" s="34"/>
      <c r="C51" s="35" t="s">
        <v>183</v>
      </c>
      <c r="D51" s="35"/>
      <c r="E51" s="36">
        <v>0.51100000000000001</v>
      </c>
      <c r="F51" s="37" t="s">
        <v>71</v>
      </c>
      <c r="G51" s="35">
        <v>150.69999999999999</v>
      </c>
      <c r="H51" s="96">
        <v>-0.186</v>
      </c>
      <c r="I51" s="36">
        <v>-0.24299999999999999</v>
      </c>
      <c r="J51" s="36">
        <v>-0.36399999999999999</v>
      </c>
      <c r="K51" s="97">
        <v>-0.20100000000000001</v>
      </c>
      <c r="L51" s="38">
        <f t="shared" ref="L51:L58" si="20">AmountInvested*(1+H51)^(Frac10day)-AmountInvested</f>
        <v>-68.363555045507383</v>
      </c>
      <c r="M51" s="38">
        <f t="shared" ref="M51:M58" si="21">AmountInvested*(1+I51)^(Frac25day)-AmountInvested</f>
        <v>-259.49927786296212</v>
      </c>
      <c r="N51" s="38">
        <f t="shared" ref="N51:N58" si="22">AmountInvested*(1+J51)^(Frac50day)-AmountInvested</f>
        <v>-853.86979044824329</v>
      </c>
      <c r="O51" s="39">
        <f t="shared" ref="O51:O58" si="23">AmountInvested*(1+K51)^(Frac99day)-AmountInvested</f>
        <v>-829.93891475250348</v>
      </c>
      <c r="P51" s="39"/>
      <c r="Q51" s="39"/>
      <c r="R51" s="39"/>
      <c r="S51" s="39"/>
      <c r="T51" s="39"/>
      <c r="U51" s="132">
        <f t="shared" ref="U51:X58" si="24">IF(L51&gt;0, 1, 0)</f>
        <v>0</v>
      </c>
      <c r="V51" s="105">
        <f t="shared" si="24"/>
        <v>0</v>
      </c>
      <c r="W51" s="105">
        <f t="shared" si="24"/>
        <v>0</v>
      </c>
      <c r="X51" s="105">
        <f t="shared" si="24"/>
        <v>0</v>
      </c>
    </row>
    <row r="52" spans="2:24" ht="15.75" hidden="1" outlineLevel="1" thickBot="1" x14ac:dyDescent="0.3">
      <c r="B52" s="45"/>
      <c r="C52" s="46" t="s">
        <v>184</v>
      </c>
      <c r="D52" s="46"/>
      <c r="E52" s="47">
        <v>0.51</v>
      </c>
      <c r="F52" s="37" t="s">
        <v>71</v>
      </c>
      <c r="G52" s="46">
        <v>148.4</v>
      </c>
      <c r="H52" s="98">
        <v>6.2469999999999999</v>
      </c>
      <c r="I52" s="47">
        <v>0.67100000000000004</v>
      </c>
      <c r="J52" s="47">
        <v>7.6999999999999999E-2</v>
      </c>
      <c r="K52" s="99">
        <v>5.1999999999999998E-2</v>
      </c>
      <c r="L52" s="49">
        <f t="shared" si="20"/>
        <v>682.47640019979008</v>
      </c>
      <c r="M52" s="49">
        <f t="shared" si="21"/>
        <v>496.84724091325188</v>
      </c>
      <c r="N52" s="49">
        <f t="shared" si="22"/>
        <v>147.37363768053729</v>
      </c>
      <c r="O52" s="50">
        <f t="shared" si="23"/>
        <v>197.65985194504719</v>
      </c>
      <c r="P52" s="50"/>
      <c r="Q52" s="50"/>
      <c r="R52" s="50"/>
      <c r="S52" s="50"/>
      <c r="T52" s="50"/>
      <c r="U52" s="133">
        <f t="shared" si="24"/>
        <v>1</v>
      </c>
      <c r="V52" s="106">
        <f t="shared" si="24"/>
        <v>1</v>
      </c>
      <c r="W52" s="106">
        <f t="shared" si="24"/>
        <v>1</v>
      </c>
      <c r="X52" s="106">
        <f t="shared" si="24"/>
        <v>1</v>
      </c>
    </row>
    <row r="53" spans="2:24" ht="15.75" hidden="1" outlineLevel="1" thickBot="1" x14ac:dyDescent="0.3">
      <c r="B53" s="34"/>
      <c r="C53" s="35" t="s">
        <v>185</v>
      </c>
      <c r="D53" s="35"/>
      <c r="E53" s="36">
        <v>0.52900000000000003</v>
      </c>
      <c r="F53" s="37" t="s">
        <v>71</v>
      </c>
      <c r="G53" s="35">
        <v>126.8</v>
      </c>
      <c r="H53" s="96">
        <v>2.8000000000000001E-2</v>
      </c>
      <c r="I53" s="36">
        <v>-0.21199999999999999</v>
      </c>
      <c r="J53" s="36">
        <v>-0.35299999999999998</v>
      </c>
      <c r="K53" s="97">
        <v>-0.192</v>
      </c>
      <c r="L53" s="38">
        <f t="shared" si="20"/>
        <v>9.2092936304125033</v>
      </c>
      <c r="M53" s="38">
        <f t="shared" si="21"/>
        <v>-222.50774305353116</v>
      </c>
      <c r="N53" s="38">
        <f t="shared" si="22"/>
        <v>-822.88600867308196</v>
      </c>
      <c r="O53" s="39">
        <f t="shared" si="23"/>
        <v>-790.1936705107546</v>
      </c>
      <c r="P53" s="39"/>
      <c r="Q53" s="39"/>
      <c r="R53" s="39"/>
      <c r="S53" s="39"/>
      <c r="T53" s="39"/>
      <c r="U53" s="134">
        <f t="shared" si="24"/>
        <v>1</v>
      </c>
      <c r="V53" s="105">
        <f t="shared" si="24"/>
        <v>0</v>
      </c>
      <c r="W53" s="105">
        <f t="shared" si="24"/>
        <v>0</v>
      </c>
      <c r="X53" s="105">
        <f t="shared" si="24"/>
        <v>0</v>
      </c>
    </row>
    <row r="54" spans="2:24" ht="15.75" hidden="1" outlineLevel="1" thickBot="1" x14ac:dyDescent="0.3">
      <c r="B54" s="45"/>
      <c r="C54" s="46" t="s">
        <v>186</v>
      </c>
      <c r="D54" s="46"/>
      <c r="E54" s="47">
        <v>0.53300000000000003</v>
      </c>
      <c r="F54" s="37" t="s">
        <v>71</v>
      </c>
      <c r="G54" s="46">
        <v>126.6</v>
      </c>
      <c r="H54" s="98">
        <v>-6.5000000000000002E-2</v>
      </c>
      <c r="I54" s="47">
        <v>-0.20499999999999999</v>
      </c>
      <c r="J54" s="47">
        <v>-0.34899999999999998</v>
      </c>
      <c r="K54" s="99">
        <v>-0.19600000000000001</v>
      </c>
      <c r="L54" s="49">
        <f t="shared" si="20"/>
        <v>-22.377840760153049</v>
      </c>
      <c r="M54" s="49">
        <f t="shared" si="21"/>
        <v>-214.33749893391177</v>
      </c>
      <c r="N54" s="49">
        <f t="shared" si="22"/>
        <v>-811.72399437736385</v>
      </c>
      <c r="O54" s="50">
        <f t="shared" si="23"/>
        <v>-807.82449448570151</v>
      </c>
      <c r="P54" s="50"/>
      <c r="Q54" s="50"/>
      <c r="R54" s="50"/>
      <c r="S54" s="50"/>
      <c r="T54" s="50"/>
      <c r="U54" s="133">
        <f t="shared" si="24"/>
        <v>0</v>
      </c>
      <c r="V54" s="106">
        <f t="shared" si="24"/>
        <v>0</v>
      </c>
      <c r="W54" s="106">
        <f t="shared" si="24"/>
        <v>0</v>
      </c>
      <c r="X54" s="106">
        <f t="shared" si="24"/>
        <v>0</v>
      </c>
    </row>
    <row r="55" spans="2:24" ht="15.75" hidden="1" outlineLevel="1" thickBot="1" x14ac:dyDescent="0.3">
      <c r="B55" s="34"/>
      <c r="C55" s="35" t="s">
        <v>187</v>
      </c>
      <c r="D55" s="35"/>
      <c r="E55" s="36">
        <v>0.50700000000000001</v>
      </c>
      <c r="F55" s="37" t="s">
        <v>71</v>
      </c>
      <c r="G55" s="35">
        <v>124.8</v>
      </c>
      <c r="H55" s="96">
        <v>-0.104</v>
      </c>
      <c r="I55" s="36">
        <v>-0.25</v>
      </c>
      <c r="J55" s="36">
        <v>-0.36799999999999999</v>
      </c>
      <c r="K55" s="97">
        <v>-0.19700000000000001</v>
      </c>
      <c r="L55" s="38">
        <f t="shared" si="20"/>
        <v>-36.538040869580072</v>
      </c>
      <c r="M55" s="38">
        <f t="shared" si="21"/>
        <v>-268.0417759869033</v>
      </c>
      <c r="N55" s="38">
        <f t="shared" si="22"/>
        <v>-865.24331797221384</v>
      </c>
      <c r="O55" s="39">
        <f t="shared" si="23"/>
        <v>-812.24061014472863</v>
      </c>
      <c r="P55" s="39"/>
      <c r="Q55" s="39"/>
      <c r="R55" s="39"/>
      <c r="S55" s="39"/>
      <c r="T55" s="39"/>
      <c r="U55" s="134">
        <f t="shared" si="24"/>
        <v>0</v>
      </c>
      <c r="V55" s="105">
        <f t="shared" si="24"/>
        <v>0</v>
      </c>
      <c r="W55" s="105">
        <f t="shared" si="24"/>
        <v>0</v>
      </c>
      <c r="X55" s="105">
        <f t="shared" si="24"/>
        <v>0</v>
      </c>
    </row>
    <row r="56" spans="2:24" ht="15.75" hidden="1" outlineLevel="1" thickBot="1" x14ac:dyDescent="0.3">
      <c r="B56" s="45"/>
      <c r="C56" s="46" t="s">
        <v>188</v>
      </c>
      <c r="D56" s="46"/>
      <c r="E56" s="47">
        <v>0.90300000000000002</v>
      </c>
      <c r="F56" s="37" t="s">
        <v>71</v>
      </c>
      <c r="G56" s="46">
        <v>120.6</v>
      </c>
      <c r="H56" s="98">
        <v>0.29399999999999998</v>
      </c>
      <c r="I56" s="47">
        <v>-4.5999999999999999E-2</v>
      </c>
      <c r="J56" s="47">
        <v>-0.28799999999999998</v>
      </c>
      <c r="K56" s="99">
        <v>-0.14799999999999999</v>
      </c>
      <c r="L56" s="49">
        <f t="shared" si="20"/>
        <v>86.28284104575323</v>
      </c>
      <c r="M56" s="49">
        <f t="shared" si="21"/>
        <v>-44.376629648964808</v>
      </c>
      <c r="N56" s="49">
        <f t="shared" si="22"/>
        <v>-647.97240125447024</v>
      </c>
      <c r="O56" s="50">
        <f t="shared" si="23"/>
        <v>-599.69478776971482</v>
      </c>
      <c r="P56" s="50"/>
      <c r="Q56" s="50"/>
      <c r="R56" s="50"/>
      <c r="S56" s="50"/>
      <c r="T56" s="50"/>
      <c r="U56" s="133">
        <f t="shared" si="24"/>
        <v>1</v>
      </c>
      <c r="V56" s="106">
        <f t="shared" si="24"/>
        <v>0</v>
      </c>
      <c r="W56" s="106">
        <f t="shared" si="24"/>
        <v>0</v>
      </c>
      <c r="X56" s="106">
        <f t="shared" si="24"/>
        <v>0</v>
      </c>
    </row>
    <row r="57" spans="2:24" ht="15.75" hidden="1" outlineLevel="1" thickBot="1" x14ac:dyDescent="0.3">
      <c r="B57" s="34"/>
      <c r="C57" s="35" t="s">
        <v>189</v>
      </c>
      <c r="D57" s="35"/>
      <c r="E57" s="36">
        <v>0.93600000000000005</v>
      </c>
      <c r="F57" s="37" t="s">
        <v>71</v>
      </c>
      <c r="G57" s="35">
        <v>116.9</v>
      </c>
      <c r="H57" s="96">
        <v>0.29399999999999998</v>
      </c>
      <c r="I57" s="36">
        <v>-0.14000000000000001</v>
      </c>
      <c r="J57" s="36">
        <v>-0.32500000000000001</v>
      </c>
      <c r="K57" s="97">
        <v>-0.17100000000000001</v>
      </c>
      <c r="L57" s="38">
        <f t="shared" si="20"/>
        <v>86.28284104575323</v>
      </c>
      <c r="M57" s="38">
        <f t="shared" si="21"/>
        <v>-141.43406176800454</v>
      </c>
      <c r="N57" s="38">
        <f t="shared" si="22"/>
        <v>-745.8845224209017</v>
      </c>
      <c r="O57" s="39">
        <f t="shared" si="23"/>
        <v>-698.49980953061095</v>
      </c>
      <c r="P57" s="39"/>
      <c r="Q57" s="39"/>
      <c r="R57" s="39"/>
      <c r="S57" s="39"/>
      <c r="T57" s="39"/>
      <c r="U57" s="134">
        <f t="shared" si="24"/>
        <v>1</v>
      </c>
      <c r="V57" s="105">
        <f t="shared" si="24"/>
        <v>0</v>
      </c>
      <c r="W57" s="105">
        <f t="shared" si="24"/>
        <v>0</v>
      </c>
      <c r="X57" s="105">
        <f t="shared" si="24"/>
        <v>0</v>
      </c>
    </row>
    <row r="58" spans="2:24" ht="15.75" hidden="1" outlineLevel="1" thickBot="1" x14ac:dyDescent="0.3">
      <c r="B58" s="51"/>
      <c r="C58" s="52" t="s">
        <v>190</v>
      </c>
      <c r="D58" s="52"/>
      <c r="E58" s="53">
        <v>0.49299999999999999</v>
      </c>
      <c r="F58" s="37" t="s">
        <v>71</v>
      </c>
      <c r="G58" s="52">
        <v>116.6</v>
      </c>
      <c r="H58" s="100">
        <v>0.498</v>
      </c>
      <c r="I58" s="53">
        <v>-5.0999999999999997E-2</v>
      </c>
      <c r="J58" s="53">
        <v>-0.28999999999999998</v>
      </c>
      <c r="K58" s="101">
        <v>-0.14899999999999999</v>
      </c>
      <c r="L58" s="55">
        <f t="shared" si="20"/>
        <v>135.62172625154199</v>
      </c>
      <c r="M58" s="55">
        <f t="shared" si="21"/>
        <v>-49.316313080084001</v>
      </c>
      <c r="N58" s="55">
        <f t="shared" si="22"/>
        <v>-653.15922867300469</v>
      </c>
      <c r="O58" s="56">
        <f t="shared" si="23"/>
        <v>-603.95637311609244</v>
      </c>
      <c r="P58" s="56"/>
      <c r="Q58" s="56"/>
      <c r="R58" s="56"/>
      <c r="S58" s="56"/>
      <c r="T58" s="56"/>
      <c r="U58" s="135">
        <f t="shared" si="24"/>
        <v>1</v>
      </c>
      <c r="V58" s="107">
        <f t="shared" si="24"/>
        <v>0</v>
      </c>
      <c r="W58" s="107">
        <f t="shared" si="24"/>
        <v>0</v>
      </c>
      <c r="X58" s="107">
        <f t="shared" si="24"/>
        <v>0</v>
      </c>
    </row>
    <row r="59" spans="2:24" ht="15.75" collapsed="1" thickBot="1" x14ac:dyDescent="0.3">
      <c r="B59" s="57" t="s">
        <v>93</v>
      </c>
      <c r="C59" s="58">
        <v>8</v>
      </c>
      <c r="D59" s="66">
        <v>42025</v>
      </c>
      <c r="E59" s="66">
        <v>42384</v>
      </c>
      <c r="F59" s="59" t="s">
        <v>71</v>
      </c>
      <c r="G59" s="70">
        <f>AVERAGE(G51:G58)</f>
        <v>128.92499999999998</v>
      </c>
      <c r="H59" s="102">
        <f ca="1">((L59/AmountInvested)+1)^(1/Frac10day)-1</f>
        <v>-0.1860000000000005</v>
      </c>
      <c r="I59" s="65">
        <f ca="1">((M59/AmountInvested)+1)^(1/Frac25day)-1</f>
        <v>-0.24300000000000122</v>
      </c>
      <c r="J59" s="65">
        <f ca="1">((N59/AmountInvested)+1)^(1/Frac50day)-1</f>
        <v>-0.36399999999999955</v>
      </c>
      <c r="K59" s="103">
        <f ca="1">((O59/AmountInvested)+1)^(1/Frac99day)-1</f>
        <v>-0.20100000000000007</v>
      </c>
      <c r="L59" s="60">
        <f ca="1">AVERAGE(OFFSET(L51,,,IncludeRanks))</f>
        <v>-68.363555045507383</v>
      </c>
      <c r="M59" s="60">
        <f ca="1">AVERAGE(OFFSET(M51,,,IncludeRanks))</f>
        <v>-259.49927786296212</v>
      </c>
      <c r="N59" s="60">
        <f ca="1">AVERAGE(OFFSET(N51,,,IncludeRanks))</f>
        <v>-853.86979044824329</v>
      </c>
      <c r="O59" s="61">
        <f ca="1">AVERAGE(OFFSET(O51,,,IncludeRanks))</f>
        <v>-829.93891475250348</v>
      </c>
      <c r="P59" s="61">
        <v>86</v>
      </c>
      <c r="Q59" s="61">
        <v>272</v>
      </c>
      <c r="R59" s="61">
        <v>877</v>
      </c>
      <c r="S59" s="61">
        <v>829</v>
      </c>
      <c r="T59" s="61"/>
      <c r="U59" s="136">
        <f ca="1">SUM(OFFSET(U51,,,IncludeRanks))/IncludeRanks</f>
        <v>0</v>
      </c>
      <c r="V59" s="136">
        <f ca="1">SUM(OFFSET(V51,,,IncludeRanks))/IncludeRanks</f>
        <v>0</v>
      </c>
      <c r="W59" s="136">
        <f ca="1">SUM(OFFSET(W51,,,IncludeRanks))/IncludeRanks</f>
        <v>0</v>
      </c>
      <c r="X59" s="136">
        <f ca="1">SUM(OFFSET(X51,,,IncludeRanks))/IncludeRanks</f>
        <v>0</v>
      </c>
    </row>
    <row r="60" spans="2:24" ht="15.75" hidden="1" outlineLevel="1" thickBot="1" x14ac:dyDescent="0.3">
      <c r="B60" s="40"/>
      <c r="C60" s="41" t="s">
        <v>80</v>
      </c>
      <c r="D60" s="41" t="s">
        <v>81</v>
      </c>
      <c r="E60" s="42" t="s">
        <v>82</v>
      </c>
      <c r="F60" s="43" t="s">
        <v>83</v>
      </c>
      <c r="G60" s="41" t="s">
        <v>0</v>
      </c>
      <c r="H60" s="112" t="s">
        <v>156</v>
      </c>
      <c r="I60" s="113" t="s">
        <v>86</v>
      </c>
      <c r="J60" s="113" t="s">
        <v>87</v>
      </c>
      <c r="K60" s="114" t="s">
        <v>145</v>
      </c>
      <c r="L60" s="77" t="s">
        <v>134</v>
      </c>
      <c r="M60" s="41" t="s">
        <v>78</v>
      </c>
      <c r="N60" s="41" t="s">
        <v>79</v>
      </c>
      <c r="O60" s="44" t="s">
        <v>146</v>
      </c>
      <c r="P60" s="44"/>
      <c r="Q60" s="44"/>
      <c r="R60" s="44"/>
      <c r="S60" s="44"/>
      <c r="T60" s="44"/>
      <c r="U60" s="137"/>
      <c r="V60" s="137"/>
      <c r="W60" s="137"/>
      <c r="X60" s="137"/>
    </row>
    <row r="61" spans="2:24" ht="15.75" hidden="1" outlineLevel="1" thickBot="1" x14ac:dyDescent="0.3">
      <c r="B61" s="34"/>
      <c r="C61" s="35" t="s">
        <v>221</v>
      </c>
      <c r="D61" s="35"/>
      <c r="E61" s="62">
        <v>35.381</v>
      </c>
      <c r="F61" s="37" t="s">
        <v>12</v>
      </c>
      <c r="G61" s="35">
        <v>5376163.7999999998</v>
      </c>
      <c r="H61" s="96">
        <v>-0.99978707</v>
      </c>
      <c r="I61" s="36">
        <v>-0.99999705999999999</v>
      </c>
      <c r="J61" s="36">
        <v>-0.99940857000000005</v>
      </c>
      <c r="K61" s="97">
        <v>-0.99807086</v>
      </c>
      <c r="L61" s="38">
        <f t="shared" ref="L61:L68" si="25">AmountInvested*(1+H61)^(Frac10day)-AmountInvested</f>
        <v>-2455.8920332410626</v>
      </c>
      <c r="M61" s="38">
        <f t="shared" ref="M61:M68" si="26">AmountInvested*(1+I61)^(Frac25day)-AmountInvested</f>
        <v>-6996.9235891421977</v>
      </c>
      <c r="N61" s="38">
        <f t="shared" ref="N61:N68" si="27">AmountInvested*(1+J61)^(Frac50day)-AmountInvested</f>
        <v>-7691.4053924137179</v>
      </c>
      <c r="O61" s="39">
        <f t="shared" ref="O61:O68" si="28">AmountInvested*(1+K61)^(Frac99day)-AmountInvested</f>
        <v>-9104.9469439913646</v>
      </c>
      <c r="P61" s="39"/>
      <c r="Q61" s="39"/>
      <c r="R61" s="39"/>
      <c r="S61" s="39"/>
      <c r="T61" s="39"/>
      <c r="U61" s="132">
        <f t="shared" ref="U61:X68" si="29">IF(L61&gt;0, 1, 0)</f>
        <v>0</v>
      </c>
      <c r="V61" s="105">
        <f t="shared" si="29"/>
        <v>0</v>
      </c>
      <c r="W61" s="105">
        <f t="shared" si="29"/>
        <v>0</v>
      </c>
      <c r="X61" s="105">
        <f t="shared" si="29"/>
        <v>0</v>
      </c>
    </row>
    <row r="62" spans="2:24" ht="15.75" hidden="1" outlineLevel="1" thickBot="1" x14ac:dyDescent="0.3">
      <c r="B62" s="45"/>
      <c r="C62" s="46" t="s">
        <v>222</v>
      </c>
      <c r="D62" s="46"/>
      <c r="E62" s="63">
        <v>41.054000000000002</v>
      </c>
      <c r="F62" s="48" t="s">
        <v>71</v>
      </c>
      <c r="G62" s="46">
        <v>1675109.9</v>
      </c>
      <c r="H62" s="98">
        <v>-0.99951069000000003</v>
      </c>
      <c r="I62" s="47">
        <v>-0.99953466000000002</v>
      </c>
      <c r="J62" s="47">
        <v>-0.99331519000000001</v>
      </c>
      <c r="K62" s="99">
        <v>-0.99246595000000004</v>
      </c>
      <c r="L62" s="49">
        <f t="shared" si="25"/>
        <v>-2243.7320654145633</v>
      </c>
      <c r="M62" s="49">
        <f t="shared" si="26"/>
        <v>-5155.0469442112453</v>
      </c>
      <c r="N62" s="49">
        <f t="shared" si="27"/>
        <v>-6275.5745882092733</v>
      </c>
      <c r="O62" s="50">
        <f t="shared" si="28"/>
        <v>-8485.4029223405032</v>
      </c>
      <c r="P62" s="50"/>
      <c r="Q62" s="50"/>
      <c r="R62" s="50"/>
      <c r="S62" s="50"/>
      <c r="T62" s="50"/>
      <c r="U62" s="133">
        <f t="shared" si="29"/>
        <v>0</v>
      </c>
      <c r="V62" s="106">
        <f t="shared" si="29"/>
        <v>0</v>
      </c>
      <c r="W62" s="106">
        <f t="shared" si="29"/>
        <v>0</v>
      </c>
      <c r="X62" s="106">
        <f t="shared" si="29"/>
        <v>0</v>
      </c>
    </row>
    <row r="63" spans="2:24" ht="15.75" hidden="1" outlineLevel="1" thickBot="1" x14ac:dyDescent="0.3">
      <c r="B63" s="34"/>
      <c r="C63" s="35" t="s">
        <v>223</v>
      </c>
      <c r="D63" s="35"/>
      <c r="E63" s="36">
        <v>32.045000000000002</v>
      </c>
      <c r="F63" s="37" t="s">
        <v>71</v>
      </c>
      <c r="G63" s="35">
        <v>758199.8</v>
      </c>
      <c r="H63" s="96">
        <v>-0.99977990999999999</v>
      </c>
      <c r="I63" s="36">
        <v>-0.99987117000000003</v>
      </c>
      <c r="J63" s="36">
        <v>-0.99638596999999995</v>
      </c>
      <c r="K63" s="97">
        <v>-0.99497318000000001</v>
      </c>
      <c r="L63" s="38">
        <f t="shared" si="25"/>
        <v>-2447.5705508197952</v>
      </c>
      <c r="M63" s="38">
        <f t="shared" si="26"/>
        <v>-5708.4627134592747</v>
      </c>
      <c r="N63" s="38">
        <f t="shared" si="27"/>
        <v>-6701.0042111603607</v>
      </c>
      <c r="O63" s="39">
        <f t="shared" si="28"/>
        <v>-8704.4809150059918</v>
      </c>
      <c r="P63" s="39"/>
      <c r="Q63" s="39"/>
      <c r="R63" s="39"/>
      <c r="S63" s="39"/>
      <c r="T63" s="39"/>
      <c r="U63" s="134">
        <f t="shared" si="29"/>
        <v>0</v>
      </c>
      <c r="V63" s="105">
        <f t="shared" si="29"/>
        <v>0</v>
      </c>
      <c r="W63" s="105">
        <f t="shared" si="29"/>
        <v>0</v>
      </c>
      <c r="X63" s="105">
        <f t="shared" si="29"/>
        <v>0</v>
      </c>
    </row>
    <row r="64" spans="2:24" ht="15.75" hidden="1" outlineLevel="1" thickBot="1" x14ac:dyDescent="0.3">
      <c r="B64" s="45"/>
      <c r="C64" s="46" t="s">
        <v>224</v>
      </c>
      <c r="D64" s="46"/>
      <c r="E64" s="47">
        <v>30.143999999999998</v>
      </c>
      <c r="F64" s="48" t="s">
        <v>71</v>
      </c>
      <c r="G64" s="46">
        <v>750554.2</v>
      </c>
      <c r="H64" s="98">
        <v>-0.74348155999999999</v>
      </c>
      <c r="I64" s="47">
        <v>-0.99996768999999996</v>
      </c>
      <c r="J64" s="47">
        <v>-0.99914438000000005</v>
      </c>
      <c r="K64" s="99">
        <v>-0.99906236000000004</v>
      </c>
      <c r="L64" s="49">
        <f t="shared" si="25"/>
        <v>-443.38802060005219</v>
      </c>
      <c r="M64" s="49">
        <f t="shared" si="26"/>
        <v>-6233.9851914406254</v>
      </c>
      <c r="N64" s="49">
        <f t="shared" si="27"/>
        <v>-7516.9944198724843</v>
      </c>
      <c r="O64" s="50">
        <f t="shared" si="28"/>
        <v>-9322.5620778226275</v>
      </c>
      <c r="P64" s="50"/>
      <c r="Q64" s="50"/>
      <c r="R64" s="50"/>
      <c r="S64" s="50"/>
      <c r="T64" s="50"/>
      <c r="U64" s="133">
        <f t="shared" si="29"/>
        <v>0</v>
      </c>
      <c r="V64" s="106">
        <f t="shared" si="29"/>
        <v>0</v>
      </c>
      <c r="W64" s="106">
        <f t="shared" si="29"/>
        <v>0</v>
      </c>
      <c r="X64" s="106">
        <f t="shared" si="29"/>
        <v>0</v>
      </c>
    </row>
    <row r="65" spans="2:24" ht="15.75" hidden="1" outlineLevel="1" thickBot="1" x14ac:dyDescent="0.3">
      <c r="B65" s="34"/>
      <c r="C65" s="35" t="s">
        <v>225</v>
      </c>
      <c r="D65" s="35"/>
      <c r="E65" s="36">
        <v>28.122</v>
      </c>
      <c r="F65" s="37" t="s">
        <v>71</v>
      </c>
      <c r="G65" s="35">
        <v>692291.3</v>
      </c>
      <c r="H65" s="96">
        <v>-0.71582899</v>
      </c>
      <c r="I65" s="36">
        <v>-0.99973155999999996</v>
      </c>
      <c r="J65" s="36">
        <v>-0.99486344000000004</v>
      </c>
      <c r="K65" s="97">
        <v>-0.99517809999999995</v>
      </c>
      <c r="L65" s="38">
        <f t="shared" si="25"/>
        <v>-410.72016635536966</v>
      </c>
      <c r="M65" s="38">
        <f t="shared" si="26"/>
        <v>-5400.3517680372679</v>
      </c>
      <c r="N65" s="38">
        <f t="shared" si="27"/>
        <v>-6464.1505326990718</v>
      </c>
      <c r="O65" s="39">
        <f t="shared" si="28"/>
        <v>-8725.1332194370116</v>
      </c>
      <c r="P65" s="39"/>
      <c r="Q65" s="39"/>
      <c r="R65" s="39"/>
      <c r="S65" s="39"/>
      <c r="T65" s="39"/>
      <c r="U65" s="134">
        <f t="shared" si="29"/>
        <v>0</v>
      </c>
      <c r="V65" s="105">
        <f t="shared" si="29"/>
        <v>0</v>
      </c>
      <c r="W65" s="105">
        <f t="shared" si="29"/>
        <v>0</v>
      </c>
      <c r="X65" s="105">
        <f t="shared" si="29"/>
        <v>0</v>
      </c>
    </row>
    <row r="66" spans="2:24" ht="15.75" hidden="1" outlineLevel="1" thickBot="1" x14ac:dyDescent="0.3">
      <c r="B66" s="45"/>
      <c r="C66" s="46" t="s">
        <v>226</v>
      </c>
      <c r="D66" s="46"/>
      <c r="E66" s="47">
        <v>27.486999999999998</v>
      </c>
      <c r="F66" s="48" t="s">
        <v>71</v>
      </c>
      <c r="G66" s="46">
        <v>538793.1</v>
      </c>
      <c r="H66" s="98">
        <v>-0.99975128999999996</v>
      </c>
      <c r="I66" s="47">
        <v>-0.99984291999999997</v>
      </c>
      <c r="J66" s="47">
        <v>-0.99602595999999999</v>
      </c>
      <c r="K66" s="99">
        <v>-0.99463736000000003</v>
      </c>
      <c r="L66" s="49">
        <f t="shared" si="25"/>
        <v>-2416.7313549844202</v>
      </c>
      <c r="M66" s="49">
        <f t="shared" si="26"/>
        <v>-5627.3479508413211</v>
      </c>
      <c r="N66" s="49">
        <f t="shared" si="27"/>
        <v>-6638.6378960327265</v>
      </c>
      <c r="O66" s="50">
        <f t="shared" si="28"/>
        <v>-8671.7254087654401</v>
      </c>
      <c r="P66" s="50"/>
      <c r="Q66" s="50"/>
      <c r="R66" s="50"/>
      <c r="S66" s="50"/>
      <c r="T66" s="50"/>
      <c r="U66" s="133">
        <f t="shared" si="29"/>
        <v>0</v>
      </c>
      <c r="V66" s="106">
        <f t="shared" si="29"/>
        <v>0</v>
      </c>
      <c r="W66" s="106">
        <f t="shared" si="29"/>
        <v>0</v>
      </c>
      <c r="X66" s="106">
        <f t="shared" si="29"/>
        <v>0</v>
      </c>
    </row>
    <row r="67" spans="2:24" ht="15.75" hidden="1" outlineLevel="1" thickBot="1" x14ac:dyDescent="0.3">
      <c r="B67" s="34"/>
      <c r="C67" s="35" t="s">
        <v>227</v>
      </c>
      <c r="D67" s="35"/>
      <c r="E67" s="36">
        <v>51.19</v>
      </c>
      <c r="F67" s="37" t="s">
        <v>71</v>
      </c>
      <c r="G67" s="35">
        <v>457360.7</v>
      </c>
      <c r="H67" s="96">
        <v>-0.99945013999999999</v>
      </c>
      <c r="I67" s="36">
        <v>-0.99985778999999997</v>
      </c>
      <c r="J67" s="36">
        <v>-0.99621077000000002</v>
      </c>
      <c r="K67" s="97">
        <v>-0.99794629999999995</v>
      </c>
      <c r="L67" s="38">
        <f t="shared" si="25"/>
        <v>-2213.5098671427877</v>
      </c>
      <c r="M67" s="38">
        <f t="shared" si="26"/>
        <v>-5668.2259529899466</v>
      </c>
      <c r="N67" s="38">
        <f t="shared" si="27"/>
        <v>-6670.0593389086744</v>
      </c>
      <c r="O67" s="39">
        <f t="shared" si="28"/>
        <v>-9083.0605116302231</v>
      </c>
      <c r="P67" s="39"/>
      <c r="Q67" s="39"/>
      <c r="R67" s="39"/>
      <c r="S67" s="39"/>
      <c r="T67" s="39"/>
      <c r="U67" s="134">
        <f t="shared" si="29"/>
        <v>0</v>
      </c>
      <c r="V67" s="105">
        <f t="shared" si="29"/>
        <v>0</v>
      </c>
      <c r="W67" s="105">
        <f t="shared" si="29"/>
        <v>0</v>
      </c>
      <c r="X67" s="105">
        <f t="shared" si="29"/>
        <v>0</v>
      </c>
    </row>
    <row r="68" spans="2:24" ht="15.75" hidden="1" outlineLevel="1" thickBot="1" x14ac:dyDescent="0.3">
      <c r="B68" s="51"/>
      <c r="C68" s="52" t="s">
        <v>228</v>
      </c>
      <c r="D68" s="52"/>
      <c r="E68" s="53">
        <v>25.352</v>
      </c>
      <c r="F68" s="54" t="s">
        <v>71</v>
      </c>
      <c r="G68" s="52">
        <v>379038.8</v>
      </c>
      <c r="H68" s="100">
        <v>-0.99999251</v>
      </c>
      <c r="I68" s="53">
        <v>-0.99988871000000001</v>
      </c>
      <c r="J68" s="53">
        <v>-0.99663055</v>
      </c>
      <c r="K68" s="101">
        <v>-0.99814822000000003</v>
      </c>
      <c r="L68" s="55">
        <f t="shared" si="25"/>
        <v>-3252.39899994589</v>
      </c>
      <c r="M68" s="55">
        <f t="shared" si="26"/>
        <v>-5767.373735711526</v>
      </c>
      <c r="N68" s="55">
        <f t="shared" si="27"/>
        <v>-6746.283199435501</v>
      </c>
      <c r="O68" s="56">
        <f t="shared" si="28"/>
        <v>-9118.9797248458854</v>
      </c>
      <c r="P68" s="56"/>
      <c r="Q68" s="56"/>
      <c r="R68" s="56"/>
      <c r="S68" s="56"/>
      <c r="T68" s="56"/>
      <c r="U68" s="135">
        <f t="shared" si="29"/>
        <v>0</v>
      </c>
      <c r="V68" s="107">
        <f t="shared" si="29"/>
        <v>0</v>
      </c>
      <c r="W68" s="107">
        <f t="shared" si="29"/>
        <v>0</v>
      </c>
      <c r="X68" s="107">
        <f t="shared" si="29"/>
        <v>0</v>
      </c>
    </row>
    <row r="69" spans="2:24" ht="15.75" hidden="1" collapsed="1" thickBot="1" x14ac:dyDescent="0.3">
      <c r="B69" s="57" t="s">
        <v>101</v>
      </c>
      <c r="C69" s="58"/>
      <c r="D69" s="66">
        <v>42025</v>
      </c>
      <c r="E69" s="66">
        <v>42384</v>
      </c>
      <c r="F69" s="59" t="s">
        <v>71</v>
      </c>
      <c r="G69" s="70">
        <f>AVERAGE(G61:G68)</f>
        <v>1328438.95</v>
      </c>
      <c r="H69" s="102">
        <f ca="1">((L69/AmountInvested)+1)^(1/Frac10day)-1</f>
        <v>-0.99978707</v>
      </c>
      <c r="I69" s="65">
        <f ca="1">((M69/AmountInvested)+1)^(1/Frac25day)-1</f>
        <v>-0.99999705999999999</v>
      </c>
      <c r="J69" s="65">
        <f ca="1">((N69/AmountInvested)+1)^(1/Frac50day)-1</f>
        <v>-0.99940857000000005</v>
      </c>
      <c r="K69" s="103">
        <f ca="1">((O69/AmountInvested)+1)^(1/Frac99day)-1</f>
        <v>-0.99807086</v>
      </c>
      <c r="L69" s="140">
        <f ca="1">AVERAGE(OFFSET(L61,,,IncludeRanks))</f>
        <v>-2455.8920332410626</v>
      </c>
      <c r="M69" s="60">
        <f ca="1">AVERAGE(OFFSET(M61,,,IncludeRanks))</f>
        <v>-6996.9235891421977</v>
      </c>
      <c r="N69" s="60">
        <f ca="1">AVERAGE(OFFSET(N61,,,IncludeRanks))</f>
        <v>-7691.4053924137179</v>
      </c>
      <c r="O69" s="61">
        <f ca="1">AVERAGE(OFFSET(O61,,,IncludeRanks))</f>
        <v>-9104.9469439913646</v>
      </c>
      <c r="P69" s="61">
        <v>-3253</v>
      </c>
      <c r="Q69" s="61">
        <v>-7607</v>
      </c>
      <c r="R69" s="61">
        <v>-8160</v>
      </c>
      <c r="S69" s="61">
        <v>-9502</v>
      </c>
      <c r="T69" s="92"/>
      <c r="U69" s="136">
        <f ca="1">SUM(OFFSET(U61,,,IncludeRanks))/IncludeRanks</f>
        <v>0</v>
      </c>
      <c r="V69" s="136">
        <f ca="1">SUM(OFFSET(V61,,,IncludeRanks))/IncludeRanks</f>
        <v>0</v>
      </c>
      <c r="W69" s="136">
        <f ca="1">SUM(OFFSET(W61,,,IncludeRanks))/IncludeRanks</f>
        <v>0</v>
      </c>
      <c r="X69" s="136">
        <f ca="1">SUM(OFFSET(X61,,,IncludeRanks))/IncludeRanks</f>
        <v>0</v>
      </c>
    </row>
    <row r="70" spans="2:24" ht="15.75" hidden="1" outlineLevel="1" thickBot="1" x14ac:dyDescent="0.3">
      <c r="B70" s="40"/>
      <c r="C70" s="41" t="s">
        <v>80</v>
      </c>
      <c r="D70" s="41" t="s">
        <v>81</v>
      </c>
      <c r="E70" s="42" t="s">
        <v>82</v>
      </c>
      <c r="F70" s="43" t="s">
        <v>83</v>
      </c>
      <c r="G70" s="41" t="s">
        <v>0</v>
      </c>
      <c r="H70" s="112" t="s">
        <v>156</v>
      </c>
      <c r="I70" s="113" t="s">
        <v>86</v>
      </c>
      <c r="J70" s="113" t="s">
        <v>87</v>
      </c>
      <c r="K70" s="114" t="s">
        <v>145</v>
      </c>
      <c r="L70" s="77" t="s">
        <v>134</v>
      </c>
      <c r="M70" s="41" t="s">
        <v>78</v>
      </c>
      <c r="N70" s="41" t="s">
        <v>79</v>
      </c>
      <c r="O70" s="44" t="s">
        <v>146</v>
      </c>
      <c r="P70" s="44"/>
      <c r="Q70" s="44"/>
      <c r="R70" s="44"/>
      <c r="S70" s="44"/>
      <c r="T70" s="44"/>
      <c r="U70" s="137"/>
      <c r="V70" s="137"/>
      <c r="W70" s="137"/>
      <c r="X70" s="137"/>
    </row>
    <row r="71" spans="2:24" ht="15.75" hidden="1" outlineLevel="1" thickBot="1" x14ac:dyDescent="0.3">
      <c r="B71" s="34"/>
      <c r="C71" s="35" t="s">
        <v>191</v>
      </c>
      <c r="D71" s="35"/>
      <c r="E71" s="36">
        <v>1.2749999999999999</v>
      </c>
      <c r="F71" s="37" t="s">
        <v>12</v>
      </c>
      <c r="G71" s="35">
        <v>1570.5</v>
      </c>
      <c r="H71" s="96">
        <v>-0.13500000000000001</v>
      </c>
      <c r="I71" s="36">
        <v>2.1880000000000002</v>
      </c>
      <c r="J71" s="36">
        <v>0.84399999999999997</v>
      </c>
      <c r="K71" s="97">
        <v>0.34699999999999998</v>
      </c>
      <c r="L71" s="38">
        <f t="shared" ref="L71:L78" si="30">AmountInvested*(1+H71)^(Frac10day)-AmountInvested</f>
        <v>-48.225264995626276</v>
      </c>
      <c r="M71" s="38">
        <f t="shared" ref="M71:M78" si="31">AmountInvested*(1+I71)^(Frac25day)-AmountInvested</f>
        <v>1157.1811632314093</v>
      </c>
      <c r="N71" s="38">
        <f t="shared" ref="N71:N78" si="32">AmountInvested*(1+J71)^(Frac50day)-AmountInvested</f>
        <v>1282.7236930757845</v>
      </c>
      <c r="O71" s="39">
        <f t="shared" ref="O71:O78" si="33">AmountInvested*(1+K71)^(Frac99day)-AmountInvested</f>
        <v>1218.8997205934811</v>
      </c>
      <c r="P71" s="39"/>
      <c r="Q71" s="39"/>
      <c r="R71" s="39"/>
      <c r="S71" s="39"/>
      <c r="T71" s="39"/>
      <c r="U71" s="132">
        <f t="shared" ref="U71:X78" si="34">IF(L71&gt;0, 1, 0)</f>
        <v>0</v>
      </c>
      <c r="V71" s="105">
        <f t="shared" si="34"/>
        <v>1</v>
      </c>
      <c r="W71" s="105">
        <f t="shared" si="34"/>
        <v>1</v>
      </c>
      <c r="X71" s="105">
        <f t="shared" si="34"/>
        <v>1</v>
      </c>
    </row>
    <row r="72" spans="2:24" ht="15.75" hidden="1" outlineLevel="1" thickBot="1" x14ac:dyDescent="0.3">
      <c r="B72" s="45"/>
      <c r="C72" s="46" t="s">
        <v>192</v>
      </c>
      <c r="D72" s="46"/>
      <c r="E72" s="47">
        <v>1.3109999999999999</v>
      </c>
      <c r="F72" s="48" t="s">
        <v>12</v>
      </c>
      <c r="G72" s="46">
        <v>1357</v>
      </c>
      <c r="H72" s="98">
        <v>-0.13500000000000001</v>
      </c>
      <c r="I72" s="47">
        <v>0.13600000000000001</v>
      </c>
      <c r="J72" s="47">
        <v>0.11700000000000001</v>
      </c>
      <c r="K72" s="99">
        <v>4.1000000000000002E-2</v>
      </c>
      <c r="L72" s="49">
        <f t="shared" si="30"/>
        <v>-48.225264995626276</v>
      </c>
      <c r="M72" s="49">
        <f t="shared" si="31"/>
        <v>121.15726956774051</v>
      </c>
      <c r="N72" s="49">
        <f t="shared" si="32"/>
        <v>220.61790283564915</v>
      </c>
      <c r="O72" s="50">
        <f t="shared" si="33"/>
        <v>156.3561222519329</v>
      </c>
      <c r="P72" s="50"/>
      <c r="Q72" s="50"/>
      <c r="R72" s="50"/>
      <c r="S72" s="50"/>
      <c r="T72" s="50"/>
      <c r="U72" s="133">
        <f t="shared" si="34"/>
        <v>0</v>
      </c>
      <c r="V72" s="106">
        <f t="shared" si="34"/>
        <v>1</v>
      </c>
      <c r="W72" s="106">
        <f t="shared" si="34"/>
        <v>1</v>
      </c>
      <c r="X72" s="106">
        <f t="shared" si="34"/>
        <v>1</v>
      </c>
    </row>
    <row r="73" spans="2:24" ht="15.75" hidden="1" outlineLevel="1" thickBot="1" x14ac:dyDescent="0.3">
      <c r="B73" s="34"/>
      <c r="C73" s="35" t="s">
        <v>193</v>
      </c>
      <c r="D73" s="35"/>
      <c r="E73" s="36">
        <v>1.026</v>
      </c>
      <c r="F73" s="37" t="s">
        <v>71</v>
      </c>
      <c r="G73" s="35">
        <v>1121.8</v>
      </c>
      <c r="H73" s="96">
        <v>9.6159999999999997</v>
      </c>
      <c r="I73" s="36">
        <v>0.76800000000000002</v>
      </c>
      <c r="J73" s="36">
        <v>1.8720000000000001</v>
      </c>
      <c r="K73" s="97">
        <v>0.78700000000000003</v>
      </c>
      <c r="L73" s="38">
        <f t="shared" si="30"/>
        <v>819.28838633982923</v>
      </c>
      <c r="M73" s="38">
        <f t="shared" si="31"/>
        <v>552.93622652515842</v>
      </c>
      <c r="N73" s="38">
        <f t="shared" si="32"/>
        <v>2313.0074541599988</v>
      </c>
      <c r="O73" s="39">
        <f t="shared" si="33"/>
        <v>2512.6152627480205</v>
      </c>
      <c r="P73" s="39"/>
      <c r="Q73" s="39"/>
      <c r="R73" s="39"/>
      <c r="S73" s="39"/>
      <c r="T73" s="39"/>
      <c r="U73" s="134">
        <f t="shared" si="34"/>
        <v>1</v>
      </c>
      <c r="V73" s="105">
        <f t="shared" si="34"/>
        <v>1</v>
      </c>
      <c r="W73" s="105">
        <f t="shared" si="34"/>
        <v>1</v>
      </c>
      <c r="X73" s="105">
        <f t="shared" si="34"/>
        <v>1</v>
      </c>
    </row>
    <row r="74" spans="2:24" ht="15.75" hidden="1" outlineLevel="1" thickBot="1" x14ac:dyDescent="0.3">
      <c r="B74" s="45"/>
      <c r="C74" s="46" t="s">
        <v>194</v>
      </c>
      <c r="D74" s="46"/>
      <c r="E74" s="47">
        <v>1.119</v>
      </c>
      <c r="F74" s="48" t="s">
        <v>71</v>
      </c>
      <c r="G74" s="46">
        <v>1088.9000000000001</v>
      </c>
      <c r="H74" s="98">
        <v>48.817</v>
      </c>
      <c r="I74" s="47">
        <v>1.6890000000000001</v>
      </c>
      <c r="J74" s="47">
        <v>1.5069999999999999</v>
      </c>
      <c r="K74" s="99">
        <v>0.70399999999999996</v>
      </c>
      <c r="L74" s="49">
        <f t="shared" si="30"/>
        <v>1391.456402288899</v>
      </c>
      <c r="M74" s="49">
        <f t="shared" si="31"/>
        <v>979.24422044494531</v>
      </c>
      <c r="N74" s="49">
        <f t="shared" si="32"/>
        <v>1987.3199161779648</v>
      </c>
      <c r="O74" s="50">
        <f t="shared" si="33"/>
        <v>2284.9383320522174</v>
      </c>
      <c r="P74" s="50"/>
      <c r="Q74" s="50"/>
      <c r="R74" s="50"/>
      <c r="S74" s="50"/>
      <c r="T74" s="50"/>
      <c r="U74" s="133">
        <f t="shared" si="34"/>
        <v>1</v>
      </c>
      <c r="V74" s="106">
        <f t="shared" si="34"/>
        <v>1</v>
      </c>
      <c r="W74" s="106">
        <f t="shared" si="34"/>
        <v>1</v>
      </c>
      <c r="X74" s="106">
        <f t="shared" si="34"/>
        <v>1</v>
      </c>
    </row>
    <row r="75" spans="2:24" ht="15.75" hidden="1" outlineLevel="1" thickBot="1" x14ac:dyDescent="0.3">
      <c r="B75" s="34"/>
      <c r="C75" s="35" t="s">
        <v>195</v>
      </c>
      <c r="D75" s="35"/>
      <c r="E75" s="36">
        <v>1.0549999999999999</v>
      </c>
      <c r="F75" s="37" t="s">
        <v>71</v>
      </c>
      <c r="G75" s="35">
        <v>613.79999999999995</v>
      </c>
      <c r="H75" s="96">
        <v>-0.86599999999999999</v>
      </c>
      <c r="I75" s="36">
        <v>0.35299999999999998</v>
      </c>
      <c r="J75" s="36">
        <v>0.21199999999999999</v>
      </c>
      <c r="K75" s="97">
        <v>-0.24099999999999999</v>
      </c>
      <c r="L75" s="38">
        <f t="shared" si="30"/>
        <v>-648.02163872698293</v>
      </c>
      <c r="M75" s="38">
        <f t="shared" si="31"/>
        <v>289.64381691534436</v>
      </c>
      <c r="N75" s="38">
        <f t="shared" si="32"/>
        <v>386.48433386028046</v>
      </c>
      <c r="O75" s="39">
        <f t="shared" si="33"/>
        <v>-1009.9932249521098</v>
      </c>
      <c r="P75" s="39"/>
      <c r="Q75" s="39"/>
      <c r="R75" s="39"/>
      <c r="S75" s="39"/>
      <c r="T75" s="39"/>
      <c r="U75" s="134">
        <f t="shared" si="34"/>
        <v>0</v>
      </c>
      <c r="V75" s="105">
        <f t="shared" si="34"/>
        <v>1</v>
      </c>
      <c r="W75" s="105">
        <f t="shared" si="34"/>
        <v>1</v>
      </c>
      <c r="X75" s="105">
        <f t="shared" si="34"/>
        <v>0</v>
      </c>
    </row>
    <row r="76" spans="2:24" ht="15.75" hidden="1" outlineLevel="1" thickBot="1" x14ac:dyDescent="0.3">
      <c r="B76" s="45"/>
      <c r="C76" s="46" t="s">
        <v>196</v>
      </c>
      <c r="D76" s="46"/>
      <c r="E76" s="47">
        <v>1.1100000000000001</v>
      </c>
      <c r="F76" s="48" t="s">
        <v>71</v>
      </c>
      <c r="G76" s="46">
        <v>524.9</v>
      </c>
      <c r="H76" s="98">
        <v>15.053000000000001</v>
      </c>
      <c r="I76" s="47">
        <v>6.1280000000000001</v>
      </c>
      <c r="J76" s="47">
        <v>1.73</v>
      </c>
      <c r="K76" s="99">
        <v>1.1399999999999999</v>
      </c>
      <c r="L76" s="49">
        <f t="shared" si="30"/>
        <v>969.4589397425807</v>
      </c>
      <c r="M76" s="49">
        <f t="shared" si="31"/>
        <v>2038.1020824683892</v>
      </c>
      <c r="N76" s="49">
        <f t="shared" si="32"/>
        <v>2190.4842248224904</v>
      </c>
      <c r="O76" s="50">
        <f t="shared" si="33"/>
        <v>3414.5599027159296</v>
      </c>
      <c r="P76" s="50"/>
      <c r="Q76" s="50"/>
      <c r="R76" s="50"/>
      <c r="S76" s="50"/>
      <c r="T76" s="50"/>
      <c r="U76" s="133">
        <f t="shared" si="34"/>
        <v>1</v>
      </c>
      <c r="V76" s="106">
        <f t="shared" si="34"/>
        <v>1</v>
      </c>
      <c r="W76" s="106">
        <f t="shared" si="34"/>
        <v>1</v>
      </c>
      <c r="X76" s="106">
        <f t="shared" si="34"/>
        <v>1</v>
      </c>
    </row>
    <row r="77" spans="2:24" ht="15.75" hidden="1" outlineLevel="1" thickBot="1" x14ac:dyDescent="0.3">
      <c r="B77" s="34"/>
      <c r="C77" s="35" t="s">
        <v>197</v>
      </c>
      <c r="D77" s="67"/>
      <c r="E77" s="36">
        <v>1.4390000000000001</v>
      </c>
      <c r="F77" s="37" t="s">
        <v>12</v>
      </c>
      <c r="G77" s="35">
        <v>451.3</v>
      </c>
      <c r="H77" s="96">
        <v>-0.67500000000000004</v>
      </c>
      <c r="I77" s="36">
        <v>0.80200000000000005</v>
      </c>
      <c r="J77" s="36">
        <v>0.39800000000000002</v>
      </c>
      <c r="K77" s="97">
        <v>0.36299999999999999</v>
      </c>
      <c r="L77" s="38">
        <f t="shared" si="30"/>
        <v>-367.71230835572715</v>
      </c>
      <c r="M77" s="38">
        <f t="shared" si="31"/>
        <v>571.93799659691103</v>
      </c>
      <c r="N77" s="38">
        <f t="shared" si="32"/>
        <v>683.09878975408719</v>
      </c>
      <c r="O77" s="39">
        <f t="shared" si="33"/>
        <v>1270.1668162229889</v>
      </c>
      <c r="P77" s="39"/>
      <c r="Q77" s="39"/>
      <c r="R77" s="39"/>
      <c r="S77" s="39"/>
      <c r="T77" s="39"/>
      <c r="U77" s="134">
        <f t="shared" si="34"/>
        <v>0</v>
      </c>
      <c r="V77" s="105">
        <f t="shared" si="34"/>
        <v>1</v>
      </c>
      <c r="W77" s="105">
        <f t="shared" si="34"/>
        <v>1</v>
      </c>
      <c r="X77" s="105">
        <f t="shared" si="34"/>
        <v>1</v>
      </c>
    </row>
    <row r="78" spans="2:24" ht="15.75" hidden="1" outlineLevel="1" thickBot="1" x14ac:dyDescent="0.3">
      <c r="B78" s="51"/>
      <c r="C78" s="52" t="s">
        <v>198</v>
      </c>
      <c r="D78" s="52"/>
      <c r="E78" s="53">
        <v>0.81399999999999995</v>
      </c>
      <c r="F78" s="54" t="s">
        <v>12</v>
      </c>
      <c r="G78" s="52">
        <v>439.7</v>
      </c>
      <c r="H78" s="100">
        <v>0.63</v>
      </c>
      <c r="I78" s="53">
        <v>-0.35399999999999998</v>
      </c>
      <c r="J78" s="53">
        <v>-0.15</v>
      </c>
      <c r="K78" s="101">
        <v>-0.377</v>
      </c>
      <c r="L78" s="55">
        <f t="shared" si="30"/>
        <v>164.1934027378029</v>
      </c>
      <c r="M78" s="55">
        <f t="shared" si="31"/>
        <v>-404.2809475623053</v>
      </c>
      <c r="N78" s="55">
        <f t="shared" si="32"/>
        <v>-315.44109020149881</v>
      </c>
      <c r="O78" s="56">
        <f t="shared" si="33"/>
        <v>-1669.912729223166</v>
      </c>
      <c r="P78" s="56"/>
      <c r="Q78" s="56"/>
      <c r="R78" s="56"/>
      <c r="S78" s="56"/>
      <c r="T78" s="56"/>
      <c r="U78" s="135">
        <f t="shared" si="34"/>
        <v>1</v>
      </c>
      <c r="V78" s="107">
        <f t="shared" si="34"/>
        <v>0</v>
      </c>
      <c r="W78" s="107">
        <f t="shared" si="34"/>
        <v>0</v>
      </c>
      <c r="X78" s="107">
        <f t="shared" si="34"/>
        <v>0</v>
      </c>
    </row>
    <row r="79" spans="2:24" ht="15.75" collapsed="1" thickBot="1" x14ac:dyDescent="0.3">
      <c r="B79" s="57" t="s">
        <v>111</v>
      </c>
      <c r="C79" s="58">
        <v>6</v>
      </c>
      <c r="D79" s="66">
        <v>42034</v>
      </c>
      <c r="E79" s="66">
        <v>42396</v>
      </c>
      <c r="F79" s="59" t="s">
        <v>73</v>
      </c>
      <c r="G79" s="70">
        <f>AVERAGE(G71:G78)</f>
        <v>895.98750000000007</v>
      </c>
      <c r="H79" s="102">
        <f ca="1">((L79/AmountInvested)+1)^(1/Frac10day)-1</f>
        <v>-0.13499999999999834</v>
      </c>
      <c r="I79" s="65">
        <f ca="1">((M79/AmountInvested)+1)^(1/Frac25day)-1</f>
        <v>2.1879999999999997</v>
      </c>
      <c r="J79" s="65">
        <f ca="1">((N79/AmountInvested)+1)^(1/Frac50day)-1</f>
        <v>0.84400000000000097</v>
      </c>
      <c r="K79" s="103">
        <f ca="1">((O79/AmountInvested)+1)^(1/Frac99day)-1</f>
        <v>0.34699999999999975</v>
      </c>
      <c r="L79" s="60">
        <f ca="1">AVERAGE(OFFSET(L71,,,IncludeRanks))</f>
        <v>-48.225264995626276</v>
      </c>
      <c r="M79" s="60">
        <f ca="1">AVERAGE(OFFSET(M71,,,IncludeRanks))</f>
        <v>1157.1811632314093</v>
      </c>
      <c r="N79" s="60">
        <f ca="1">AVERAGE(OFFSET(N71,,,IncludeRanks))</f>
        <v>1282.7236930757845</v>
      </c>
      <c r="O79" s="61">
        <f ca="1">AVERAGE(OFFSET(O71,,,IncludeRanks))</f>
        <v>1218.8997205934811</v>
      </c>
      <c r="P79" s="61">
        <v>-1080</v>
      </c>
      <c r="Q79" s="61">
        <v>183</v>
      </c>
      <c r="R79" s="61">
        <v>93</v>
      </c>
      <c r="S79" s="61">
        <v>1444</v>
      </c>
      <c r="T79" s="61"/>
      <c r="U79" s="136">
        <f ca="1">SUM(OFFSET(U71,,,IncludeRanks))/IncludeRanks</f>
        <v>0</v>
      </c>
      <c r="V79" s="136">
        <f ca="1">SUM(OFFSET(V71,,,IncludeRanks))/IncludeRanks</f>
        <v>1</v>
      </c>
      <c r="W79" s="136">
        <f ca="1">SUM(OFFSET(W71,,,IncludeRanks))/IncludeRanks</f>
        <v>1</v>
      </c>
      <c r="X79" s="136">
        <f ca="1">SUM(OFFSET(X71,,,IncludeRanks))/IncludeRanks</f>
        <v>1</v>
      </c>
    </row>
    <row r="80" spans="2:24" ht="15.75" hidden="1" outlineLevel="1" thickBot="1" x14ac:dyDescent="0.3">
      <c r="B80" s="40"/>
      <c r="C80" s="41" t="s">
        <v>80</v>
      </c>
      <c r="D80" s="41" t="s">
        <v>81</v>
      </c>
      <c r="E80" s="42" t="s">
        <v>82</v>
      </c>
      <c r="F80" s="43" t="s">
        <v>83</v>
      </c>
      <c r="G80" s="41" t="s">
        <v>0</v>
      </c>
      <c r="H80" s="112" t="s">
        <v>156</v>
      </c>
      <c r="I80" s="113" t="s">
        <v>86</v>
      </c>
      <c r="J80" s="113" t="s">
        <v>87</v>
      </c>
      <c r="K80" s="114" t="s">
        <v>145</v>
      </c>
      <c r="L80" s="77" t="s">
        <v>134</v>
      </c>
      <c r="M80" s="41" t="s">
        <v>78</v>
      </c>
      <c r="N80" s="41" t="s">
        <v>79</v>
      </c>
      <c r="O80" s="44" t="s">
        <v>146</v>
      </c>
      <c r="P80" s="44"/>
      <c r="Q80" s="44"/>
      <c r="R80" s="44"/>
      <c r="S80" s="44"/>
      <c r="T80" s="44"/>
      <c r="U80" s="137"/>
      <c r="V80" s="137"/>
      <c r="W80" s="137"/>
      <c r="X80" s="137"/>
    </row>
    <row r="81" spans="2:24" ht="15.75" hidden="1" outlineLevel="1" thickBot="1" x14ac:dyDescent="0.3">
      <c r="B81" s="34"/>
      <c r="C81" s="35" t="s">
        <v>206</v>
      </c>
      <c r="D81" s="35"/>
      <c r="E81" s="36">
        <v>1.2290000000000001</v>
      </c>
      <c r="F81" s="37" t="s">
        <v>71</v>
      </c>
      <c r="G81" s="35">
        <v>360.9</v>
      </c>
      <c r="H81" s="96">
        <v>2.7050000000000001</v>
      </c>
      <c r="I81" s="36">
        <v>-0.51700000000000002</v>
      </c>
      <c r="J81" s="36">
        <v>-7.3999999999999996E-2</v>
      </c>
      <c r="K81" s="97">
        <v>0.434</v>
      </c>
      <c r="L81" s="38">
        <f t="shared" ref="L81:L88" si="35">AmountInvested*(1+H81)^(Frac10day)-AmountInvested</f>
        <v>446.23056252894457</v>
      </c>
      <c r="M81" s="38">
        <f t="shared" ref="M81:M88" si="36">AmountInvested*(1+I81)^(Frac25day)-AmountInvested</f>
        <v>-664.22069871618442</v>
      </c>
      <c r="N81" s="38">
        <f t="shared" ref="N81:N88" si="37">AmountInvested*(1+J81)^(Frac50day)-AmountInvested</f>
        <v>-150.4827454580518</v>
      </c>
      <c r="O81" s="39">
        <f t="shared" ref="O81:O88" si="38">AmountInvested*(1+K81)^(Frac99day)-AmountInvested</f>
        <v>1493.3165107663117</v>
      </c>
      <c r="P81" s="39"/>
      <c r="Q81" s="39"/>
      <c r="R81" s="39"/>
      <c r="S81" s="39"/>
      <c r="T81" s="39"/>
      <c r="U81" s="132">
        <f t="shared" ref="U81:X88" si="39">IF(L81&gt;0, 1, 0)</f>
        <v>1</v>
      </c>
      <c r="V81" s="105">
        <f t="shared" si="39"/>
        <v>0</v>
      </c>
      <c r="W81" s="105">
        <f t="shared" si="39"/>
        <v>0</v>
      </c>
      <c r="X81" s="105">
        <f t="shared" si="39"/>
        <v>1</v>
      </c>
    </row>
    <row r="82" spans="2:24" ht="15.75" hidden="1" outlineLevel="1" thickBot="1" x14ac:dyDescent="0.3">
      <c r="B82" s="45"/>
      <c r="C82" s="46" t="s">
        <v>207</v>
      </c>
      <c r="D82" s="46"/>
      <c r="E82" s="47">
        <v>1.3620000000000001</v>
      </c>
      <c r="F82" s="48" t="s">
        <v>71</v>
      </c>
      <c r="G82" s="46">
        <v>314.39999999999998</v>
      </c>
      <c r="H82" s="98">
        <v>2.7879999999999998</v>
      </c>
      <c r="I82" s="47">
        <v>-0.50900000000000001</v>
      </c>
      <c r="J82" s="47">
        <v>-0.26700000000000002</v>
      </c>
      <c r="K82" s="99">
        <v>0.252</v>
      </c>
      <c r="L82" s="49">
        <f t="shared" si="35"/>
        <v>453.94792402468011</v>
      </c>
      <c r="M82" s="49">
        <f t="shared" si="36"/>
        <v>-649.72515452228981</v>
      </c>
      <c r="N82" s="49">
        <f t="shared" si="37"/>
        <v>-594.20499838177057</v>
      </c>
      <c r="O82" s="50">
        <f t="shared" si="38"/>
        <v>906.51788487797603</v>
      </c>
      <c r="P82" s="50"/>
      <c r="Q82" s="50"/>
      <c r="R82" s="50"/>
      <c r="S82" s="50"/>
      <c r="T82" s="50"/>
      <c r="U82" s="133">
        <f t="shared" si="39"/>
        <v>1</v>
      </c>
      <c r="V82" s="106">
        <f t="shared" si="39"/>
        <v>0</v>
      </c>
      <c r="W82" s="106">
        <f t="shared" si="39"/>
        <v>0</v>
      </c>
      <c r="X82" s="106">
        <f t="shared" si="39"/>
        <v>1</v>
      </c>
    </row>
    <row r="83" spans="2:24" ht="15.75" hidden="1" outlineLevel="1" thickBot="1" x14ac:dyDescent="0.3">
      <c r="B83" s="34"/>
      <c r="C83" s="35" t="s">
        <v>173</v>
      </c>
      <c r="D83" s="35"/>
      <c r="E83" s="36">
        <v>0.90400000000000003</v>
      </c>
      <c r="F83" s="37" t="s">
        <v>12</v>
      </c>
      <c r="G83" s="35">
        <v>276.60000000000002</v>
      </c>
      <c r="H83" s="96">
        <v>2.7240000000000002</v>
      </c>
      <c r="I83" s="36">
        <v>-0.28999999999999998</v>
      </c>
      <c r="J83" s="36">
        <v>0.88200000000000001</v>
      </c>
      <c r="K83" s="97">
        <v>0.74099999999999999</v>
      </c>
      <c r="L83" s="38">
        <f t="shared" si="35"/>
        <v>448.01183174467224</v>
      </c>
      <c r="M83" s="38">
        <f t="shared" si="36"/>
        <v>-318.28745680817883</v>
      </c>
      <c r="N83" s="38">
        <f t="shared" si="37"/>
        <v>1328.2046308172939</v>
      </c>
      <c r="O83" s="39">
        <f t="shared" si="38"/>
        <v>2387.2550895342993</v>
      </c>
      <c r="P83" s="39"/>
      <c r="Q83" s="39"/>
      <c r="R83" s="39"/>
      <c r="S83" s="39"/>
      <c r="T83" s="39"/>
      <c r="U83" s="134">
        <f t="shared" si="39"/>
        <v>1</v>
      </c>
      <c r="V83" s="105">
        <f t="shared" si="39"/>
        <v>0</v>
      </c>
      <c r="W83" s="105">
        <f t="shared" si="39"/>
        <v>1</v>
      </c>
      <c r="X83" s="105">
        <f t="shared" si="39"/>
        <v>1</v>
      </c>
    </row>
    <row r="84" spans="2:24" ht="15.75" hidden="1" outlineLevel="1" thickBot="1" x14ac:dyDescent="0.3">
      <c r="B84" s="45"/>
      <c r="C84" s="46" t="s">
        <v>208</v>
      </c>
      <c r="D84" s="46"/>
      <c r="E84" s="47">
        <v>0.94099999999999995</v>
      </c>
      <c r="F84" s="48" t="s">
        <v>71</v>
      </c>
      <c r="G84" s="46">
        <v>170.5</v>
      </c>
      <c r="H84" s="98">
        <v>93.305000000000007</v>
      </c>
      <c r="I84" s="47">
        <v>2.5999999999999999E-2</v>
      </c>
      <c r="J84" s="47">
        <v>0.59399999999999997</v>
      </c>
      <c r="K84" s="99">
        <v>0.42899999999999999</v>
      </c>
      <c r="L84" s="49">
        <f t="shared" si="35"/>
        <v>1636.3780913300379</v>
      </c>
      <c r="M84" s="49">
        <f t="shared" si="36"/>
        <v>24.271156288608836</v>
      </c>
      <c r="N84" s="49">
        <f t="shared" si="37"/>
        <v>963.14583764022245</v>
      </c>
      <c r="O84" s="50">
        <f t="shared" si="38"/>
        <v>1477.8267773898151</v>
      </c>
      <c r="P84" s="50"/>
      <c r="Q84" s="50"/>
      <c r="R84" s="50"/>
      <c r="S84" s="50"/>
      <c r="T84" s="50"/>
      <c r="U84" s="133">
        <f t="shared" si="39"/>
        <v>1</v>
      </c>
      <c r="V84" s="106">
        <f t="shared" si="39"/>
        <v>1</v>
      </c>
      <c r="W84" s="106">
        <f t="shared" si="39"/>
        <v>1</v>
      </c>
      <c r="X84" s="106">
        <f t="shared" si="39"/>
        <v>1</v>
      </c>
    </row>
    <row r="85" spans="2:24" ht="15.75" hidden="1" outlineLevel="1" thickBot="1" x14ac:dyDescent="0.3">
      <c r="B85" s="34"/>
      <c r="C85" s="35" t="s">
        <v>209</v>
      </c>
      <c r="D85" s="35"/>
      <c r="E85" s="36">
        <v>0.754</v>
      </c>
      <c r="F85" s="37" t="s">
        <v>71</v>
      </c>
      <c r="G85" s="35">
        <v>167.2</v>
      </c>
      <c r="H85" s="96">
        <v>15.952</v>
      </c>
      <c r="I85" s="36">
        <v>0.443</v>
      </c>
      <c r="J85" s="36">
        <v>0.30599999999999999</v>
      </c>
      <c r="K85" s="97">
        <v>-0.06</v>
      </c>
      <c r="L85" s="38">
        <f t="shared" si="35"/>
        <v>989.40126584184691</v>
      </c>
      <c r="M85" s="38">
        <f t="shared" si="36"/>
        <v>352.41833076257353</v>
      </c>
      <c r="N85" s="38">
        <f t="shared" si="37"/>
        <v>540.62998912257171</v>
      </c>
      <c r="O85" s="39">
        <f t="shared" si="38"/>
        <v>-236.07655352862275</v>
      </c>
      <c r="P85" s="39"/>
      <c r="Q85" s="39"/>
      <c r="R85" s="39"/>
      <c r="S85" s="39"/>
      <c r="T85" s="39"/>
      <c r="U85" s="134">
        <f t="shared" si="39"/>
        <v>1</v>
      </c>
      <c r="V85" s="105">
        <f t="shared" si="39"/>
        <v>1</v>
      </c>
      <c r="W85" s="105">
        <f t="shared" si="39"/>
        <v>1</v>
      </c>
      <c r="X85" s="105">
        <f t="shared" si="39"/>
        <v>0</v>
      </c>
    </row>
    <row r="86" spans="2:24" ht="15.75" hidden="1" outlineLevel="1" thickBot="1" x14ac:dyDescent="0.3">
      <c r="B86" s="45"/>
      <c r="C86" s="46" t="s">
        <v>210</v>
      </c>
      <c r="D86" s="46"/>
      <c r="E86" s="47">
        <v>0.97099999999999997</v>
      </c>
      <c r="F86" s="48" t="s">
        <v>12</v>
      </c>
      <c r="G86" s="46">
        <v>146.4</v>
      </c>
      <c r="H86" s="98">
        <v>2.7240000000000002</v>
      </c>
      <c r="I86" s="47">
        <v>-0.28999999999999998</v>
      </c>
      <c r="J86" s="47">
        <v>0.88200000000000001</v>
      </c>
      <c r="K86" s="99">
        <v>0.45900000000000002</v>
      </c>
      <c r="L86" s="49">
        <f t="shared" si="35"/>
        <v>448.01183174467224</v>
      </c>
      <c r="M86" s="49">
        <f t="shared" si="36"/>
        <v>-318.28745680817883</v>
      </c>
      <c r="N86" s="49">
        <f t="shared" si="37"/>
        <v>1328.2046308172939</v>
      </c>
      <c r="O86" s="50">
        <f t="shared" si="38"/>
        <v>1570.2720624282447</v>
      </c>
      <c r="P86" s="50"/>
      <c r="Q86" s="50"/>
      <c r="R86" s="50"/>
      <c r="S86" s="50"/>
      <c r="T86" s="50"/>
      <c r="U86" s="133">
        <f t="shared" si="39"/>
        <v>1</v>
      </c>
      <c r="V86" s="106">
        <f t="shared" si="39"/>
        <v>0</v>
      </c>
      <c r="W86" s="106">
        <f t="shared" si="39"/>
        <v>1</v>
      </c>
      <c r="X86" s="106">
        <f t="shared" si="39"/>
        <v>1</v>
      </c>
    </row>
    <row r="87" spans="2:24" ht="15.75" hidden="1" outlineLevel="1" thickBot="1" x14ac:dyDescent="0.3">
      <c r="B87" s="34"/>
      <c r="C87" s="35" t="s">
        <v>211</v>
      </c>
      <c r="D87" s="35"/>
      <c r="E87" s="36">
        <v>0.78400000000000003</v>
      </c>
      <c r="F87" s="37" t="s">
        <v>71</v>
      </c>
      <c r="G87" s="35">
        <v>142.9</v>
      </c>
      <c r="H87" s="96">
        <v>35.531999999999996</v>
      </c>
      <c r="I87" s="36">
        <v>-0.26900000000000002</v>
      </c>
      <c r="J87" s="36">
        <v>0.38900000000000001</v>
      </c>
      <c r="K87" s="97">
        <v>0.32400000000000001</v>
      </c>
      <c r="L87" s="38">
        <f t="shared" si="35"/>
        <v>1274.2877495491794</v>
      </c>
      <c r="M87" s="38">
        <f t="shared" si="36"/>
        <v>-291.59783760151913</v>
      </c>
      <c r="N87" s="38">
        <f t="shared" si="37"/>
        <v>669.4995847067712</v>
      </c>
      <c r="O87" s="39">
        <f t="shared" si="38"/>
        <v>1144.5440553275639</v>
      </c>
      <c r="P87" s="39"/>
      <c r="Q87" s="39"/>
      <c r="R87" s="39"/>
      <c r="S87" s="39"/>
      <c r="T87" s="39"/>
      <c r="U87" s="134">
        <f t="shared" si="39"/>
        <v>1</v>
      </c>
      <c r="V87" s="105">
        <f t="shared" si="39"/>
        <v>0</v>
      </c>
      <c r="W87" s="105">
        <f t="shared" si="39"/>
        <v>1</v>
      </c>
      <c r="X87" s="105">
        <f t="shared" si="39"/>
        <v>1</v>
      </c>
    </row>
    <row r="88" spans="2:24" ht="15.75" hidden="1" outlineLevel="1" thickBot="1" x14ac:dyDescent="0.3">
      <c r="B88" s="51"/>
      <c r="C88" s="52" t="s">
        <v>212</v>
      </c>
      <c r="D88" s="52"/>
      <c r="E88" s="53">
        <v>0.81599999999999995</v>
      </c>
      <c r="F88" s="54" t="s">
        <v>71</v>
      </c>
      <c r="G88" s="52">
        <v>141.1</v>
      </c>
      <c r="H88" s="100">
        <v>-5.0999999999999997E-2</v>
      </c>
      <c r="I88" s="53">
        <v>-0.58399999999999996</v>
      </c>
      <c r="J88" s="53">
        <v>-4.2999999999999997E-2</v>
      </c>
      <c r="K88" s="101">
        <v>0.23</v>
      </c>
      <c r="L88" s="55">
        <f t="shared" si="35"/>
        <v>-17.433612563218048</v>
      </c>
      <c r="M88" s="55">
        <f t="shared" si="36"/>
        <v>-794.96385527298298</v>
      </c>
      <c r="N88" s="55">
        <f t="shared" si="37"/>
        <v>-86.308266645310141</v>
      </c>
      <c r="O88" s="56">
        <f t="shared" si="38"/>
        <v>832.11750379952173</v>
      </c>
      <c r="P88" s="56"/>
      <c r="Q88" s="56"/>
      <c r="R88" s="56"/>
      <c r="S88" s="56"/>
      <c r="T88" s="56"/>
      <c r="U88" s="135">
        <f t="shared" si="39"/>
        <v>0</v>
      </c>
      <c r="V88" s="107">
        <f t="shared" si="39"/>
        <v>0</v>
      </c>
      <c r="W88" s="107">
        <f t="shared" si="39"/>
        <v>0</v>
      </c>
      <c r="X88" s="107">
        <f t="shared" si="39"/>
        <v>1</v>
      </c>
    </row>
    <row r="89" spans="2:24" ht="15.75" collapsed="1" thickBot="1" x14ac:dyDescent="0.3">
      <c r="B89" s="57" t="s">
        <v>94</v>
      </c>
      <c r="C89" s="58">
        <v>5</v>
      </c>
      <c r="D89" s="66">
        <v>42025</v>
      </c>
      <c r="E89" s="66">
        <v>42384</v>
      </c>
      <c r="F89" s="59" t="s">
        <v>71</v>
      </c>
      <c r="G89" s="70">
        <f>AVERAGE(G81:G88)</f>
        <v>215.00000000000003</v>
      </c>
      <c r="H89" s="102">
        <f ca="1">((L89/AmountInvested)+1)^(1/Frac10day)-1</f>
        <v>2.7050000000000041</v>
      </c>
      <c r="I89" s="65">
        <f ca="1">((M89/AmountInvested)+1)^(1/Frac25day)-1</f>
        <v>-0.5169999999999999</v>
      </c>
      <c r="J89" s="65">
        <f ca="1">((N89/AmountInvested)+1)^(1/Frac50day)-1</f>
        <v>-7.3999999999999844E-2</v>
      </c>
      <c r="K89" s="103">
        <f ca="1">((O89/AmountInvested)+1)^(1/Frac99day)-1</f>
        <v>0.43399999999999994</v>
      </c>
      <c r="L89" s="60">
        <f ca="1">AVERAGE(OFFSET(L81,,,IncludeRanks))</f>
        <v>446.23056252894457</v>
      </c>
      <c r="M89" s="60">
        <f ca="1">AVERAGE(OFFSET(M81,,,IncludeRanks))</f>
        <v>-664.22069871618442</v>
      </c>
      <c r="N89" s="60">
        <f ca="1">AVERAGE(OFFSET(N81,,,IncludeRanks))</f>
        <v>-150.4827454580518</v>
      </c>
      <c r="O89" s="61">
        <f ca="1">AVERAGE(OFFSET(O81,,,IncludeRanks))</f>
        <v>1493.3165107663117</v>
      </c>
      <c r="P89" s="61">
        <v>227</v>
      </c>
      <c r="Q89" s="61">
        <v>613</v>
      </c>
      <c r="R89" s="61">
        <v>1638</v>
      </c>
      <c r="S89" s="61">
        <v>1667</v>
      </c>
      <c r="T89" s="61"/>
      <c r="U89" s="136">
        <f ca="1">SUM(OFFSET(U81,,,IncludeRanks))/IncludeRanks</f>
        <v>1</v>
      </c>
      <c r="V89" s="136">
        <f ca="1">SUM(OFFSET(V81,,,IncludeRanks))/IncludeRanks</f>
        <v>0</v>
      </c>
      <c r="W89" s="136">
        <f ca="1">SUM(OFFSET(W81,,,IncludeRanks))/IncludeRanks</f>
        <v>0</v>
      </c>
      <c r="X89" s="136">
        <f ca="1">SUM(OFFSET(X81,,,IncludeRanks))/IncludeRanks</f>
        <v>1</v>
      </c>
    </row>
    <row r="90" spans="2:24" ht="15.75" hidden="1" outlineLevel="1" thickBot="1" x14ac:dyDescent="0.3">
      <c r="B90" s="40"/>
      <c r="C90" s="41" t="s">
        <v>80</v>
      </c>
      <c r="D90" s="41" t="s">
        <v>81</v>
      </c>
      <c r="E90" s="42" t="s">
        <v>82</v>
      </c>
      <c r="F90" s="43" t="s">
        <v>83</v>
      </c>
      <c r="G90" s="41" t="s">
        <v>0</v>
      </c>
      <c r="H90" s="112" t="s">
        <v>156</v>
      </c>
      <c r="I90" s="113" t="s">
        <v>86</v>
      </c>
      <c r="J90" s="113" t="s">
        <v>87</v>
      </c>
      <c r="K90" s="114" t="s">
        <v>145</v>
      </c>
      <c r="L90" s="77" t="s">
        <v>134</v>
      </c>
      <c r="M90" s="41" t="s">
        <v>78</v>
      </c>
      <c r="N90" s="41" t="s">
        <v>79</v>
      </c>
      <c r="O90" s="44" t="s">
        <v>146</v>
      </c>
      <c r="P90" s="44"/>
      <c r="Q90" s="44"/>
      <c r="R90" s="44"/>
      <c r="S90" s="44"/>
      <c r="T90" s="44"/>
      <c r="U90" s="137"/>
      <c r="V90" s="137"/>
      <c r="W90" s="137"/>
      <c r="X90" s="137"/>
    </row>
    <row r="91" spans="2:24" ht="15.75" hidden="1" outlineLevel="1" thickBot="1" x14ac:dyDescent="0.3">
      <c r="B91" s="34"/>
      <c r="C91" s="35" t="s">
        <v>213</v>
      </c>
      <c r="D91" s="35"/>
      <c r="E91" s="36">
        <v>1.6419999999999999</v>
      </c>
      <c r="F91" s="37" t="s">
        <v>71</v>
      </c>
      <c r="G91" s="35">
        <v>3567.5</v>
      </c>
      <c r="H91" s="96">
        <v>277.44299999999998</v>
      </c>
      <c r="I91" s="36">
        <v>4.9000000000000004</v>
      </c>
      <c r="J91" s="36">
        <v>2.944</v>
      </c>
      <c r="K91" s="97">
        <v>1.4370000000000001</v>
      </c>
      <c r="L91" s="38">
        <f t="shared" ref="L91:L98" si="40">AmountInvested*(1+H91)^(Frac10day)-AmountInvested</f>
        <v>2063.996711518852</v>
      </c>
      <c r="M91" s="38">
        <f t="shared" ref="M91:M98" si="41">AmountInvested*(1+I91)^(Frac25day)-AmountInvested</f>
        <v>1825.0410142143901</v>
      </c>
      <c r="N91" s="38">
        <f t="shared" ref="N91:N98" si="42">AmountInvested*(1+J91)^(Frac50day)-AmountInvested</f>
        <v>3107.8658405867809</v>
      </c>
      <c r="O91" s="39">
        <f t="shared" ref="O91:O98" si="43">AmountInvested*(1+K91)^(Frac99day)-AmountInvested</f>
        <v>4104.874236847274</v>
      </c>
      <c r="P91" s="39"/>
      <c r="Q91" s="39"/>
      <c r="R91" s="39"/>
      <c r="S91" s="39"/>
      <c r="T91" s="39"/>
      <c r="U91" s="132">
        <f t="shared" ref="U91:X98" si="44">IF(L91&gt;0, 1, 0)</f>
        <v>1</v>
      </c>
      <c r="V91" s="105">
        <f t="shared" si="44"/>
        <v>1</v>
      </c>
      <c r="W91" s="105">
        <f t="shared" si="44"/>
        <v>1</v>
      </c>
      <c r="X91" s="105">
        <f t="shared" si="44"/>
        <v>1</v>
      </c>
    </row>
    <row r="92" spans="2:24" ht="15.75" hidden="1" outlineLevel="1" thickBot="1" x14ac:dyDescent="0.3">
      <c r="B92" s="45"/>
      <c r="C92" s="46" t="s">
        <v>214</v>
      </c>
      <c r="D92" s="46"/>
      <c r="E92" s="47">
        <v>1.411</v>
      </c>
      <c r="F92" s="48" t="s">
        <v>12</v>
      </c>
      <c r="G92" s="46">
        <v>2182.5</v>
      </c>
      <c r="H92" s="98">
        <v>5.6779999999999999</v>
      </c>
      <c r="I92" s="47">
        <v>7.4630000000000001</v>
      </c>
      <c r="J92" s="47">
        <v>3.427</v>
      </c>
      <c r="K92" s="99">
        <v>0.53100000000000003</v>
      </c>
      <c r="L92" s="49">
        <f t="shared" si="40"/>
        <v>653.39951362364081</v>
      </c>
      <c r="M92" s="49">
        <f t="shared" si="41"/>
        <v>2234.8733999413616</v>
      </c>
      <c r="N92" s="49">
        <f t="shared" si="42"/>
        <v>3409.9494692274729</v>
      </c>
      <c r="O92" s="50">
        <f t="shared" si="43"/>
        <v>1787.480204557678</v>
      </c>
      <c r="P92" s="50"/>
      <c r="Q92" s="50"/>
      <c r="R92" s="50"/>
      <c r="S92" s="50"/>
      <c r="T92" s="50"/>
      <c r="U92" s="133">
        <f t="shared" si="44"/>
        <v>1</v>
      </c>
      <c r="V92" s="106">
        <f t="shared" si="44"/>
        <v>1</v>
      </c>
      <c r="W92" s="106">
        <f t="shared" si="44"/>
        <v>1</v>
      </c>
      <c r="X92" s="106">
        <f t="shared" si="44"/>
        <v>1</v>
      </c>
    </row>
    <row r="93" spans="2:24" ht="15.75" hidden="1" outlineLevel="1" thickBot="1" x14ac:dyDescent="0.3">
      <c r="B93" s="34"/>
      <c r="C93" s="35" t="s">
        <v>215</v>
      </c>
      <c r="D93" s="35"/>
      <c r="E93" s="36">
        <v>1.653</v>
      </c>
      <c r="F93" s="37" t="s">
        <v>12</v>
      </c>
      <c r="G93" s="35">
        <v>2143.1</v>
      </c>
      <c r="H93" s="96">
        <v>28.331</v>
      </c>
      <c r="I93" s="36">
        <v>1.65</v>
      </c>
      <c r="J93" s="36">
        <v>1.6819999999999999</v>
      </c>
      <c r="K93" s="97">
        <v>0.42299999999999999</v>
      </c>
      <c r="L93" s="38">
        <f t="shared" si="40"/>
        <v>1192.0823160143227</v>
      </c>
      <c r="M93" s="38">
        <f t="shared" si="41"/>
        <v>964.105419556985</v>
      </c>
      <c r="N93" s="38">
        <f t="shared" si="42"/>
        <v>2147.910453518376</v>
      </c>
      <c r="O93" s="39">
        <f t="shared" si="43"/>
        <v>1459.1951151324374</v>
      </c>
      <c r="P93" s="39"/>
      <c r="Q93" s="39"/>
      <c r="R93" s="39"/>
      <c r="S93" s="39"/>
      <c r="T93" s="39"/>
      <c r="U93" s="134">
        <f t="shared" si="44"/>
        <v>1</v>
      </c>
      <c r="V93" s="105">
        <f t="shared" si="44"/>
        <v>1</v>
      </c>
      <c r="W93" s="105">
        <f t="shared" si="44"/>
        <v>1</v>
      </c>
      <c r="X93" s="105">
        <f t="shared" si="44"/>
        <v>1</v>
      </c>
    </row>
    <row r="94" spans="2:24" ht="15.75" hidden="1" outlineLevel="1" thickBot="1" x14ac:dyDescent="0.3">
      <c r="B94" s="45"/>
      <c r="C94" s="46" t="s">
        <v>216</v>
      </c>
      <c r="D94" s="46"/>
      <c r="E94" s="47">
        <v>2.1859999999999999</v>
      </c>
      <c r="F94" s="48" t="s">
        <v>12</v>
      </c>
      <c r="G94" s="46">
        <v>2060</v>
      </c>
      <c r="H94" s="98">
        <v>650.44000000000005</v>
      </c>
      <c r="I94" s="47">
        <v>16.169</v>
      </c>
      <c r="J94" s="47">
        <v>4.6980000000000004</v>
      </c>
      <c r="K94" s="99">
        <v>0.32700000000000001</v>
      </c>
      <c r="L94" s="49">
        <f t="shared" si="40"/>
        <v>2410.6867513717443</v>
      </c>
      <c r="M94" s="49">
        <f t="shared" si="41"/>
        <v>3080.2110296606006</v>
      </c>
      <c r="N94" s="49">
        <f t="shared" si="42"/>
        <v>4094.3562050043711</v>
      </c>
      <c r="O94" s="50">
        <f t="shared" si="43"/>
        <v>1154.2873556293016</v>
      </c>
      <c r="P94" s="50"/>
      <c r="Q94" s="50"/>
      <c r="R94" s="50"/>
      <c r="S94" s="50"/>
      <c r="T94" s="50"/>
      <c r="U94" s="133">
        <f t="shared" si="44"/>
        <v>1</v>
      </c>
      <c r="V94" s="106">
        <f t="shared" si="44"/>
        <v>1</v>
      </c>
      <c r="W94" s="106">
        <f t="shared" si="44"/>
        <v>1</v>
      </c>
      <c r="X94" s="106">
        <f t="shared" si="44"/>
        <v>1</v>
      </c>
    </row>
    <row r="95" spans="2:24" ht="15.75" hidden="1" outlineLevel="1" thickBot="1" x14ac:dyDescent="0.3">
      <c r="B95" s="34"/>
      <c r="C95" s="35" t="s">
        <v>217</v>
      </c>
      <c r="D95" s="35"/>
      <c r="E95" s="36">
        <v>1.9590000000000001</v>
      </c>
      <c r="F95" s="37" t="s">
        <v>12</v>
      </c>
      <c r="G95" s="35">
        <v>1820</v>
      </c>
      <c r="H95" s="96">
        <v>19.486999999999998</v>
      </c>
      <c r="I95" s="36">
        <v>3.6970000000000001</v>
      </c>
      <c r="J95" s="36">
        <v>3.306</v>
      </c>
      <c r="K95" s="97">
        <v>0.59799999999999998</v>
      </c>
      <c r="L95" s="38">
        <f t="shared" si="40"/>
        <v>1059.0022286363528</v>
      </c>
      <c r="M95" s="38">
        <f t="shared" si="41"/>
        <v>1573.0995724262448</v>
      </c>
      <c r="N95" s="38">
        <f t="shared" si="42"/>
        <v>3336.8563750716839</v>
      </c>
      <c r="O95" s="39">
        <f t="shared" si="43"/>
        <v>1984.0401338085376</v>
      </c>
      <c r="P95" s="39"/>
      <c r="Q95" s="39"/>
      <c r="R95" s="39"/>
      <c r="S95" s="39"/>
      <c r="T95" s="39"/>
      <c r="U95" s="134">
        <f t="shared" si="44"/>
        <v>1</v>
      </c>
      <c r="V95" s="105">
        <f t="shared" si="44"/>
        <v>1</v>
      </c>
      <c r="W95" s="105">
        <f t="shared" si="44"/>
        <v>1</v>
      </c>
      <c r="X95" s="105">
        <f t="shared" si="44"/>
        <v>1</v>
      </c>
    </row>
    <row r="96" spans="2:24" ht="15.75" hidden="1" outlineLevel="1" thickBot="1" x14ac:dyDescent="0.3">
      <c r="B96" s="45"/>
      <c r="C96" s="46" t="s">
        <v>218</v>
      </c>
      <c r="D96" s="46"/>
      <c r="E96" s="47">
        <v>1.8560000000000001</v>
      </c>
      <c r="F96" s="48" t="s">
        <v>12</v>
      </c>
      <c r="G96" s="46">
        <v>1532.5</v>
      </c>
      <c r="H96" s="98">
        <v>697.81700000000001</v>
      </c>
      <c r="I96" s="47">
        <v>98.206999999999994</v>
      </c>
      <c r="J96" s="47">
        <v>3.4990000000000001</v>
      </c>
      <c r="K96" s="99">
        <v>1.101</v>
      </c>
      <c r="L96" s="49">
        <f t="shared" si="40"/>
        <v>2439.7632590479443</v>
      </c>
      <c r="M96" s="49">
        <f t="shared" si="41"/>
        <v>5436.976434812168</v>
      </c>
      <c r="N96" s="49">
        <f t="shared" si="42"/>
        <v>3452.6849966772716</v>
      </c>
      <c r="O96" s="50">
        <f t="shared" si="43"/>
        <v>3319.633693063226</v>
      </c>
      <c r="P96" s="50"/>
      <c r="Q96" s="50"/>
      <c r="R96" s="50"/>
      <c r="S96" s="50"/>
      <c r="T96" s="50"/>
      <c r="U96" s="133">
        <f t="shared" si="44"/>
        <v>1</v>
      </c>
      <c r="V96" s="106">
        <f t="shared" si="44"/>
        <v>1</v>
      </c>
      <c r="W96" s="106">
        <f t="shared" si="44"/>
        <v>1</v>
      </c>
      <c r="X96" s="106">
        <f t="shared" si="44"/>
        <v>1</v>
      </c>
    </row>
    <row r="97" spans="2:24" ht="15.75" hidden="1" outlineLevel="1" thickBot="1" x14ac:dyDescent="0.3">
      <c r="B97" s="34"/>
      <c r="C97" s="35" t="s">
        <v>219</v>
      </c>
      <c r="D97" s="35"/>
      <c r="E97" s="36">
        <v>5.4770000000000003</v>
      </c>
      <c r="F97" s="37" t="s">
        <v>12</v>
      </c>
      <c r="G97" s="35">
        <v>1382.3</v>
      </c>
      <c r="H97" s="96">
        <v>119.485</v>
      </c>
      <c r="I97" s="36">
        <v>-0.72099999999999997</v>
      </c>
      <c r="J97" s="36">
        <v>2.2269999999999999</v>
      </c>
      <c r="K97" s="97">
        <v>0.54500000000000004</v>
      </c>
      <c r="L97" s="38">
        <f t="shared" si="40"/>
        <v>1731.7941131138432</v>
      </c>
      <c r="M97" s="38">
        <f t="shared" si="41"/>
        <v>-1135.7821350421491</v>
      </c>
      <c r="N97" s="38">
        <f t="shared" si="42"/>
        <v>2599.3009961948846</v>
      </c>
      <c r="O97" s="39">
        <f t="shared" si="43"/>
        <v>1828.9824317652674</v>
      </c>
      <c r="P97" s="39"/>
      <c r="Q97" s="39"/>
      <c r="R97" s="39"/>
      <c r="S97" s="39"/>
      <c r="T97" s="39"/>
      <c r="U97" s="134">
        <f t="shared" si="44"/>
        <v>1</v>
      </c>
      <c r="V97" s="105">
        <f t="shared" si="44"/>
        <v>0</v>
      </c>
      <c r="W97" s="105">
        <f t="shared" si="44"/>
        <v>1</v>
      </c>
      <c r="X97" s="105">
        <f t="shared" si="44"/>
        <v>1</v>
      </c>
    </row>
    <row r="98" spans="2:24" ht="15.75" hidden="1" outlineLevel="1" thickBot="1" x14ac:dyDescent="0.3">
      <c r="B98" s="51"/>
      <c r="C98" s="52" t="s">
        <v>220</v>
      </c>
      <c r="D98" s="52"/>
      <c r="E98" s="53">
        <v>1.9510000000000001</v>
      </c>
      <c r="F98" s="54" t="s">
        <v>12</v>
      </c>
      <c r="G98" s="52">
        <v>1255.3</v>
      </c>
      <c r="H98" s="100">
        <v>684.32600000000002</v>
      </c>
      <c r="I98" s="53">
        <v>16.481000000000002</v>
      </c>
      <c r="J98" s="53">
        <v>5.2510000000000003</v>
      </c>
      <c r="K98" s="101">
        <v>1.46</v>
      </c>
      <c r="L98" s="55">
        <f t="shared" si="40"/>
        <v>2431.6824155725517</v>
      </c>
      <c r="M98" s="55">
        <f t="shared" si="41"/>
        <v>3102.4776057467607</v>
      </c>
      <c r="N98" s="55">
        <f t="shared" si="42"/>
        <v>4354.1972967077254</v>
      </c>
      <c r="O98" s="56">
        <f t="shared" si="43"/>
        <v>4156.1249911957202</v>
      </c>
      <c r="P98" s="56"/>
      <c r="Q98" s="56"/>
      <c r="R98" s="56"/>
      <c r="S98" s="56"/>
      <c r="T98" s="56"/>
      <c r="U98" s="135">
        <f t="shared" si="44"/>
        <v>1</v>
      </c>
      <c r="V98" s="107">
        <f t="shared" si="44"/>
        <v>1</v>
      </c>
      <c r="W98" s="107">
        <f t="shared" si="44"/>
        <v>1</v>
      </c>
      <c r="X98" s="107">
        <f t="shared" si="44"/>
        <v>1</v>
      </c>
    </row>
    <row r="99" spans="2:24" ht="15.75" hidden="1" collapsed="1" thickBot="1" x14ac:dyDescent="0.3">
      <c r="B99" s="57" t="s">
        <v>102</v>
      </c>
      <c r="C99" s="58">
        <v>7</v>
      </c>
      <c r="D99" s="66">
        <v>42025</v>
      </c>
      <c r="E99" s="66">
        <v>42384</v>
      </c>
      <c r="F99" s="59" t="s">
        <v>12</v>
      </c>
      <c r="G99" s="70">
        <f>AVERAGE(G91:G98)</f>
        <v>1992.8999999999999</v>
      </c>
      <c r="H99" s="102">
        <f ca="1">((L99/AmountInvested)+1)^(1/Frac10day)-1</f>
        <v>277.44300000000038</v>
      </c>
      <c r="I99" s="65">
        <f ca="1">((M99/AmountInvested)+1)^(1/Frac25day)-1</f>
        <v>4.9000000000000057</v>
      </c>
      <c r="J99" s="65">
        <f ca="1">((N99/AmountInvested)+1)^(1/Frac50day)-1</f>
        <v>2.9439999999999991</v>
      </c>
      <c r="K99" s="103">
        <f ca="1">((O99/AmountInvested)+1)^(1/Frac99day)-1</f>
        <v>1.4370000000000003</v>
      </c>
      <c r="L99" s="60">
        <f ca="1">AVERAGE(OFFSET(L91,,,IncludeRanks))</f>
        <v>2063.996711518852</v>
      </c>
      <c r="M99" s="60">
        <f ca="1">AVERAGE(OFFSET(M91,,,IncludeRanks))</f>
        <v>1825.0410142143901</v>
      </c>
      <c r="N99" s="60">
        <f ca="1">AVERAGE(OFFSET(N91,,,IncludeRanks))</f>
        <v>3107.8658405867809</v>
      </c>
      <c r="O99" s="61">
        <f ca="1">AVERAGE(OFFSET(O91,,,IncludeRanks))</f>
        <v>4104.874236847274</v>
      </c>
      <c r="P99" s="61">
        <v>290</v>
      </c>
      <c r="Q99" s="61">
        <v>-120</v>
      </c>
      <c r="R99" s="61">
        <v>2187</v>
      </c>
      <c r="S99" s="61">
        <v>3473</v>
      </c>
      <c r="T99" s="61"/>
      <c r="U99" s="136">
        <f ca="1">SUM(OFFSET(U91,,,IncludeRanks))/IncludeRanks</f>
        <v>1</v>
      </c>
      <c r="V99" s="136">
        <f ca="1">SUM(OFFSET(V91,,,IncludeRanks))/IncludeRanks</f>
        <v>1</v>
      </c>
      <c r="W99" s="136">
        <f ca="1">SUM(OFFSET(W91,,,IncludeRanks))/IncludeRanks</f>
        <v>1</v>
      </c>
      <c r="X99" s="136">
        <f ca="1">SUM(OFFSET(X91,,,IncludeRanks))/IncludeRanks</f>
        <v>1</v>
      </c>
    </row>
    <row r="100" spans="2:24" ht="15.75" hidden="1" outlineLevel="1" thickBot="1" x14ac:dyDescent="0.3">
      <c r="B100" s="40"/>
      <c r="C100" s="41" t="s">
        <v>80</v>
      </c>
      <c r="D100" s="41" t="s">
        <v>81</v>
      </c>
      <c r="E100" s="42" t="s">
        <v>82</v>
      </c>
      <c r="F100" s="43" t="s">
        <v>83</v>
      </c>
      <c r="G100" s="41" t="s">
        <v>0</v>
      </c>
      <c r="H100" s="112" t="s">
        <v>156</v>
      </c>
      <c r="I100" s="113" t="s">
        <v>86</v>
      </c>
      <c r="J100" s="113" t="s">
        <v>87</v>
      </c>
      <c r="K100" s="114" t="s">
        <v>145</v>
      </c>
      <c r="L100" s="77" t="s">
        <v>134</v>
      </c>
      <c r="M100" s="41" t="s">
        <v>78</v>
      </c>
      <c r="N100" s="41" t="s">
        <v>79</v>
      </c>
      <c r="O100" s="44" t="s">
        <v>146</v>
      </c>
      <c r="P100" s="44"/>
      <c r="Q100" s="44"/>
      <c r="R100" s="44"/>
      <c r="S100" s="44"/>
      <c r="T100" s="44"/>
      <c r="U100" s="137"/>
      <c r="V100" s="137"/>
      <c r="W100" s="137"/>
      <c r="X100" s="137"/>
    </row>
    <row r="101" spans="2:24" ht="15.75" hidden="1" outlineLevel="1" thickBot="1" x14ac:dyDescent="0.3">
      <c r="B101" s="34"/>
      <c r="C101" s="35" t="s">
        <v>237</v>
      </c>
      <c r="D101" s="35"/>
      <c r="E101" s="36">
        <v>0.81699999999999995</v>
      </c>
      <c r="F101" s="37" t="s">
        <v>12</v>
      </c>
      <c r="G101" s="35">
        <v>771.5</v>
      </c>
      <c r="H101" s="96">
        <v>5.9130000000000003</v>
      </c>
      <c r="I101" s="36">
        <v>0.56899999999999995</v>
      </c>
      <c r="J101" s="36">
        <v>0.27800000000000002</v>
      </c>
      <c r="K101" s="97">
        <v>0.27300000000000002</v>
      </c>
      <c r="L101" s="38">
        <f t="shared" ref="L101:L108" si="45">AmountInvested*(1+H101)^(Frac10day)-AmountInvested</f>
        <v>665.6882449960649</v>
      </c>
      <c r="M101" s="38">
        <f t="shared" ref="M101:M108" si="46">AmountInvested*(1+I101)^(Frac25day)-AmountInvested</f>
        <v>434.59245708759954</v>
      </c>
      <c r="N101" s="38">
        <f t="shared" ref="N101:N108" si="47">AmountInvested*(1+J101)^(Frac50day)-AmountInvested</f>
        <v>495.67198167560309</v>
      </c>
      <c r="O101" s="39">
        <f t="shared" ref="O101:O108" si="48">AmountInvested*(1+K101)^(Frac99day)-AmountInvested</f>
        <v>976.79140864131114</v>
      </c>
      <c r="P101" s="39"/>
      <c r="Q101" s="39"/>
      <c r="R101" s="39"/>
      <c r="S101" s="39"/>
      <c r="T101" s="39"/>
      <c r="U101" s="132">
        <f t="shared" ref="U101:X108" si="49">IF(L101&gt;0, 1, 0)</f>
        <v>1</v>
      </c>
      <c r="V101" s="105">
        <f t="shared" si="49"/>
        <v>1</v>
      </c>
      <c r="W101" s="105">
        <f t="shared" si="49"/>
        <v>1</v>
      </c>
      <c r="X101" s="105">
        <f t="shared" si="49"/>
        <v>1</v>
      </c>
    </row>
    <row r="102" spans="2:24" ht="15.75" hidden="1" outlineLevel="1" thickBot="1" x14ac:dyDescent="0.3">
      <c r="B102" s="45"/>
      <c r="C102" s="46" t="s">
        <v>238</v>
      </c>
      <c r="D102" s="46"/>
      <c r="E102" s="47">
        <v>0.89800000000000002</v>
      </c>
      <c r="F102" s="48" t="s">
        <v>71</v>
      </c>
      <c r="G102" s="46">
        <v>421.1</v>
      </c>
      <c r="H102" s="98">
        <v>660.96900000000005</v>
      </c>
      <c r="I102" s="47">
        <v>3.55</v>
      </c>
      <c r="J102" s="47">
        <v>1.802</v>
      </c>
      <c r="K102" s="99">
        <v>0.84299999999999997</v>
      </c>
      <c r="L102" s="49">
        <f t="shared" si="45"/>
        <v>2417.3213866757906</v>
      </c>
      <c r="M102" s="49">
        <f t="shared" si="46"/>
        <v>1538.3973709495494</v>
      </c>
      <c r="N102" s="49">
        <f t="shared" si="47"/>
        <v>2253.2317965810544</v>
      </c>
      <c r="O102" s="50">
        <f t="shared" si="48"/>
        <v>2662.5823335491623</v>
      </c>
      <c r="P102" s="50"/>
      <c r="Q102" s="50"/>
      <c r="R102" s="50"/>
      <c r="S102" s="50"/>
      <c r="T102" s="50"/>
      <c r="U102" s="133">
        <f t="shared" si="49"/>
        <v>1</v>
      </c>
      <c r="V102" s="106">
        <f t="shared" si="49"/>
        <v>1</v>
      </c>
      <c r="W102" s="106">
        <f t="shared" si="49"/>
        <v>1</v>
      </c>
      <c r="X102" s="106">
        <f t="shared" si="49"/>
        <v>1</v>
      </c>
    </row>
    <row r="103" spans="2:24" ht="15.75" hidden="1" outlineLevel="1" thickBot="1" x14ac:dyDescent="0.3">
      <c r="B103" s="34"/>
      <c r="C103" s="35" t="s">
        <v>239</v>
      </c>
      <c r="D103" s="35"/>
      <c r="E103" s="36">
        <v>0.751</v>
      </c>
      <c r="F103" s="37" t="s">
        <v>71</v>
      </c>
      <c r="G103" s="35">
        <v>388.9</v>
      </c>
      <c r="H103" s="96">
        <v>20.509</v>
      </c>
      <c r="I103" s="36">
        <v>5.7039999999999997</v>
      </c>
      <c r="J103" s="36">
        <v>2.3740000000000001</v>
      </c>
      <c r="K103" s="97">
        <v>0.94899999999999995</v>
      </c>
      <c r="L103" s="38">
        <f t="shared" si="45"/>
        <v>1076.9622075454554</v>
      </c>
      <c r="M103" s="38">
        <f t="shared" si="46"/>
        <v>1968.5797884822587</v>
      </c>
      <c r="N103" s="38">
        <f t="shared" si="47"/>
        <v>2710.4794920065306</v>
      </c>
      <c r="O103" s="39">
        <f t="shared" si="48"/>
        <v>2938.9659866742131</v>
      </c>
      <c r="P103" s="39"/>
      <c r="Q103" s="39"/>
      <c r="R103" s="39"/>
      <c r="S103" s="39"/>
      <c r="T103" s="39"/>
      <c r="U103" s="134">
        <f t="shared" si="49"/>
        <v>1</v>
      </c>
      <c r="V103" s="105">
        <f t="shared" si="49"/>
        <v>1</v>
      </c>
      <c r="W103" s="105">
        <f t="shared" si="49"/>
        <v>1</v>
      </c>
      <c r="X103" s="105">
        <f t="shared" si="49"/>
        <v>1</v>
      </c>
    </row>
    <row r="104" spans="2:24" ht="15.75" hidden="1" outlineLevel="1" thickBot="1" x14ac:dyDescent="0.3">
      <c r="B104" s="45"/>
      <c r="C104" s="46" t="s">
        <v>240</v>
      </c>
      <c r="D104" s="46"/>
      <c r="E104" s="47">
        <v>0.82499999999999996</v>
      </c>
      <c r="F104" s="48" t="s">
        <v>71</v>
      </c>
      <c r="G104" s="46">
        <v>373.9</v>
      </c>
      <c r="H104" s="98">
        <v>20.509</v>
      </c>
      <c r="I104" s="47">
        <v>6.867</v>
      </c>
      <c r="J104" s="47">
        <v>2.6429999999999998</v>
      </c>
      <c r="K104" s="99">
        <v>1.0269999999999999</v>
      </c>
      <c r="L104" s="49">
        <f t="shared" si="45"/>
        <v>1076.9622075454554</v>
      </c>
      <c r="M104" s="49">
        <f t="shared" si="46"/>
        <v>2150.7800008223348</v>
      </c>
      <c r="N104" s="49">
        <f t="shared" si="47"/>
        <v>2904.233500674567</v>
      </c>
      <c r="O104" s="50">
        <f t="shared" si="48"/>
        <v>3136.4991439330133</v>
      </c>
      <c r="P104" s="50"/>
      <c r="Q104" s="50"/>
      <c r="R104" s="50"/>
      <c r="S104" s="50"/>
      <c r="T104" s="50"/>
      <c r="U104" s="133">
        <f t="shared" si="49"/>
        <v>1</v>
      </c>
      <c r="V104" s="106">
        <f t="shared" si="49"/>
        <v>1</v>
      </c>
      <c r="W104" s="106">
        <f t="shared" si="49"/>
        <v>1</v>
      </c>
      <c r="X104" s="106">
        <f t="shared" si="49"/>
        <v>1</v>
      </c>
    </row>
    <row r="105" spans="2:24" ht="15.75" hidden="1" outlineLevel="1" thickBot="1" x14ac:dyDescent="0.3">
      <c r="B105" s="34"/>
      <c r="C105" s="35" t="s">
        <v>241</v>
      </c>
      <c r="D105" s="35"/>
      <c r="E105" s="36">
        <v>0.78</v>
      </c>
      <c r="F105" s="37" t="s">
        <v>71</v>
      </c>
      <c r="G105" s="35">
        <v>368.5</v>
      </c>
      <c r="H105" s="96">
        <v>20.509</v>
      </c>
      <c r="I105" s="36">
        <v>29.553999999999998</v>
      </c>
      <c r="J105" s="36">
        <v>5.976</v>
      </c>
      <c r="K105" s="97">
        <v>1.8260000000000001</v>
      </c>
      <c r="L105" s="38">
        <f t="shared" si="45"/>
        <v>1076.9622075454554</v>
      </c>
      <c r="M105" s="38">
        <f t="shared" si="46"/>
        <v>3811.9934344680587</v>
      </c>
      <c r="N105" s="38">
        <f t="shared" si="47"/>
        <v>4668.2372002587581</v>
      </c>
      <c r="O105" s="39">
        <f t="shared" si="48"/>
        <v>4934.9090788930989</v>
      </c>
      <c r="P105" s="39"/>
      <c r="Q105" s="39"/>
      <c r="R105" s="39"/>
      <c r="S105" s="39"/>
      <c r="T105" s="39"/>
      <c r="U105" s="134">
        <f t="shared" si="49"/>
        <v>1</v>
      </c>
      <c r="V105" s="105">
        <f t="shared" si="49"/>
        <v>1</v>
      </c>
      <c r="W105" s="105">
        <f t="shared" si="49"/>
        <v>1</v>
      </c>
      <c r="X105" s="105">
        <f t="shared" si="49"/>
        <v>1</v>
      </c>
    </row>
    <row r="106" spans="2:24" ht="15.75" hidden="1" outlineLevel="1" thickBot="1" x14ac:dyDescent="0.3">
      <c r="B106" s="45"/>
      <c r="C106" s="46" t="s">
        <v>242</v>
      </c>
      <c r="D106" s="46"/>
      <c r="E106" s="47">
        <v>0.83099999999999996</v>
      </c>
      <c r="F106" s="48" t="s">
        <v>71</v>
      </c>
      <c r="G106" s="46">
        <v>351.6</v>
      </c>
      <c r="H106" s="98">
        <v>20.509</v>
      </c>
      <c r="I106" s="47">
        <v>32.853000000000002</v>
      </c>
      <c r="J106" s="47">
        <v>6.327</v>
      </c>
      <c r="K106" s="99">
        <v>1.897</v>
      </c>
      <c r="L106" s="49">
        <f t="shared" si="45"/>
        <v>1076.9622075454554</v>
      </c>
      <c r="M106" s="49">
        <f t="shared" si="46"/>
        <v>3946.3925814138784</v>
      </c>
      <c r="N106" s="49">
        <f t="shared" si="47"/>
        <v>4810.9408097181331</v>
      </c>
      <c r="O106" s="50">
        <f t="shared" si="48"/>
        <v>5078.6842377855846</v>
      </c>
      <c r="P106" s="50"/>
      <c r="Q106" s="50"/>
      <c r="R106" s="50"/>
      <c r="S106" s="50"/>
      <c r="T106" s="50"/>
      <c r="U106" s="133">
        <f t="shared" si="49"/>
        <v>1</v>
      </c>
      <c r="V106" s="106">
        <f t="shared" si="49"/>
        <v>1</v>
      </c>
      <c r="W106" s="106">
        <f t="shared" si="49"/>
        <v>1</v>
      </c>
      <c r="X106" s="106">
        <f t="shared" si="49"/>
        <v>1</v>
      </c>
    </row>
    <row r="107" spans="2:24" ht="15.75" hidden="1" outlineLevel="1" thickBot="1" x14ac:dyDescent="0.3">
      <c r="B107" s="34"/>
      <c r="C107" s="35" t="s">
        <v>243</v>
      </c>
      <c r="D107" s="35"/>
      <c r="E107" s="36">
        <v>0.82699999999999996</v>
      </c>
      <c r="F107" s="37" t="s">
        <v>71</v>
      </c>
      <c r="G107" s="35">
        <v>338.4</v>
      </c>
      <c r="H107" s="96">
        <v>499.49299999999999</v>
      </c>
      <c r="I107" s="36">
        <v>6.7279999999999998</v>
      </c>
      <c r="J107" s="36">
        <v>2.6120000000000001</v>
      </c>
      <c r="K107" s="97">
        <v>1.0980000000000001</v>
      </c>
      <c r="L107" s="38">
        <f t="shared" si="45"/>
        <v>2302.1192803108133</v>
      </c>
      <c r="M107" s="38">
        <f t="shared" si="46"/>
        <v>2130.3397724961451</v>
      </c>
      <c r="N107" s="38">
        <f t="shared" si="47"/>
        <v>2882.5025367385078</v>
      </c>
      <c r="O107" s="39">
        <f t="shared" si="48"/>
        <v>3312.2870281505238</v>
      </c>
      <c r="P107" s="39"/>
      <c r="Q107" s="39"/>
      <c r="R107" s="39"/>
      <c r="S107" s="39"/>
      <c r="T107" s="39"/>
      <c r="U107" s="134">
        <f t="shared" si="49"/>
        <v>1</v>
      </c>
      <c r="V107" s="105">
        <f t="shared" si="49"/>
        <v>1</v>
      </c>
      <c r="W107" s="105">
        <f t="shared" si="49"/>
        <v>1</v>
      </c>
      <c r="X107" s="105">
        <f t="shared" si="49"/>
        <v>1</v>
      </c>
    </row>
    <row r="108" spans="2:24" ht="15.75" hidden="1" outlineLevel="1" thickBot="1" x14ac:dyDescent="0.3">
      <c r="B108" s="45"/>
      <c r="C108" s="46" t="s">
        <v>244</v>
      </c>
      <c r="D108" s="46"/>
      <c r="E108" s="47">
        <v>0.84299999999999997</v>
      </c>
      <c r="F108" s="48" t="s">
        <v>71</v>
      </c>
      <c r="G108" s="46">
        <v>321.3</v>
      </c>
      <c r="H108" s="98">
        <v>482.685</v>
      </c>
      <c r="I108" s="47">
        <v>5.1319999999999997</v>
      </c>
      <c r="J108" s="47">
        <v>2.2330000000000001</v>
      </c>
      <c r="K108" s="99">
        <v>0.98199999999999998</v>
      </c>
      <c r="L108" s="49">
        <f t="shared" si="45"/>
        <v>2288.1193441147589</v>
      </c>
      <c r="M108" s="49">
        <f t="shared" si="46"/>
        <v>1868.193326730674</v>
      </c>
      <c r="N108" s="49">
        <f t="shared" si="47"/>
        <v>2603.9176856152208</v>
      </c>
      <c r="O108" s="56">
        <f t="shared" si="48"/>
        <v>3023.119344557339</v>
      </c>
      <c r="P108" s="56"/>
      <c r="Q108" s="56"/>
      <c r="R108" s="56"/>
      <c r="S108" s="56"/>
      <c r="T108" s="56"/>
      <c r="U108" s="135">
        <f t="shared" si="49"/>
        <v>1</v>
      </c>
      <c r="V108" s="107">
        <f t="shared" si="49"/>
        <v>1</v>
      </c>
      <c r="W108" s="107">
        <f t="shared" si="49"/>
        <v>1</v>
      </c>
      <c r="X108" s="107">
        <f t="shared" si="49"/>
        <v>1</v>
      </c>
    </row>
    <row r="109" spans="2:24" ht="15.75" hidden="1" collapsed="1" thickBot="1" x14ac:dyDescent="0.3">
      <c r="B109" s="57" t="s">
        <v>98</v>
      </c>
      <c r="C109" s="58">
        <v>7</v>
      </c>
      <c r="D109" s="66">
        <v>42025</v>
      </c>
      <c r="E109" s="66">
        <v>42384</v>
      </c>
      <c r="F109" s="59" t="s">
        <v>71</v>
      </c>
      <c r="G109" s="70">
        <f>AVERAGE(G101:G108)</f>
        <v>416.90000000000003</v>
      </c>
      <c r="H109" s="102">
        <f ca="1">((L109/AmountInvested)+1)^(1/Frac10day)-1</f>
        <v>5.9129999999999887</v>
      </c>
      <c r="I109" s="65">
        <f ca="1">((M109/AmountInvested)+1)^(1/Frac25day)-1</f>
        <v>0.56900000000000106</v>
      </c>
      <c r="J109" s="65">
        <f ca="1">((N109/AmountInvested)+1)^(1/Frac50day)-1</f>
        <v>0.27799999999999958</v>
      </c>
      <c r="K109" s="103">
        <f ca="1">((O109/AmountInvested)+1)^(1/Frac99day)-1</f>
        <v>0.27300000000000013</v>
      </c>
      <c r="L109" s="60">
        <f ca="1">AVERAGE(OFFSET(L101,,,IncludeRanks))</f>
        <v>665.6882449960649</v>
      </c>
      <c r="M109" s="60">
        <f ca="1">AVERAGE(OFFSET(M101,,,IncludeRanks))</f>
        <v>434.59245708759954</v>
      </c>
      <c r="N109" s="60">
        <f ca="1">AVERAGE(OFFSET(N101,,,IncludeRanks))</f>
        <v>495.67198167560309</v>
      </c>
      <c r="O109" s="61">
        <f ca="1">AVERAGE(OFFSET(O101,,,IncludeRanks))</f>
        <v>976.79140864131114</v>
      </c>
      <c r="P109" s="61">
        <v>2417</v>
      </c>
      <c r="Q109" s="61">
        <v>1538</v>
      </c>
      <c r="R109" s="61">
        <v>2254</v>
      </c>
      <c r="S109" s="61">
        <v>2662</v>
      </c>
      <c r="T109" s="61"/>
      <c r="U109" s="136">
        <f ca="1">SUM(OFFSET(U101,,,IncludeRanks))/IncludeRanks</f>
        <v>1</v>
      </c>
      <c r="V109" s="136">
        <f ca="1">SUM(OFFSET(V101,,,IncludeRanks))/IncludeRanks</f>
        <v>1</v>
      </c>
      <c r="W109" s="136">
        <f ca="1">SUM(OFFSET(W101,,,IncludeRanks))/IncludeRanks</f>
        <v>1</v>
      </c>
      <c r="X109" s="136">
        <f ca="1">SUM(OFFSET(X101,,,IncludeRanks))/IncludeRanks</f>
        <v>1</v>
      </c>
    </row>
    <row r="110" spans="2:24" ht="15.75" hidden="1" outlineLevel="1" thickBot="1" x14ac:dyDescent="0.3">
      <c r="B110" s="40"/>
      <c r="C110" s="41" t="s">
        <v>80</v>
      </c>
      <c r="D110" s="41" t="s">
        <v>81</v>
      </c>
      <c r="E110" s="42" t="s">
        <v>82</v>
      </c>
      <c r="F110" s="43" t="s">
        <v>83</v>
      </c>
      <c r="G110" s="41" t="s">
        <v>0</v>
      </c>
      <c r="H110" s="112" t="s">
        <v>156</v>
      </c>
      <c r="I110" s="113" t="s">
        <v>86</v>
      </c>
      <c r="J110" s="113" t="s">
        <v>87</v>
      </c>
      <c r="K110" s="114" t="s">
        <v>145</v>
      </c>
      <c r="L110" s="77" t="s">
        <v>134</v>
      </c>
      <c r="M110" s="41" t="s">
        <v>78</v>
      </c>
      <c r="N110" s="41" t="s">
        <v>79</v>
      </c>
      <c r="O110" s="44" t="s">
        <v>146</v>
      </c>
      <c r="P110" s="44"/>
      <c r="Q110" s="44"/>
      <c r="R110" s="44"/>
      <c r="S110" s="44"/>
      <c r="T110" s="44"/>
      <c r="U110" s="137"/>
      <c r="V110" s="137"/>
      <c r="W110" s="137"/>
      <c r="X110" s="137"/>
    </row>
    <row r="111" spans="2:24" ht="15.75" hidden="1" outlineLevel="1" thickBot="1" x14ac:dyDescent="0.3">
      <c r="B111" s="34"/>
      <c r="C111" s="35" t="s">
        <v>245</v>
      </c>
      <c r="D111" s="35"/>
      <c r="E111" s="36">
        <v>0.68</v>
      </c>
      <c r="F111" s="37" t="s">
        <v>71</v>
      </c>
      <c r="G111" s="35">
        <v>58.4</v>
      </c>
      <c r="H111" s="96">
        <v>5.2770000000000001</v>
      </c>
      <c r="I111" s="36">
        <v>1.1000000000000001</v>
      </c>
      <c r="J111" s="36">
        <v>1.2470000000000001</v>
      </c>
      <c r="K111" s="97">
        <v>0.379</v>
      </c>
      <c r="L111" s="38">
        <f t="shared" ref="L111:L118" si="50">AmountInvested*(1+H111)^(Frac10day)-AmountInvested</f>
        <v>631.43131194963098</v>
      </c>
      <c r="M111" s="38">
        <f t="shared" ref="M111:M118" si="51">AmountInvested*(1+I111)^(Frac25day)-AmountInvested</f>
        <v>725.85219452746242</v>
      </c>
      <c r="N111" s="38">
        <f t="shared" ref="N111:N118" si="52">AmountInvested*(1+J111)^(Frac50day)-AmountInvested</f>
        <v>1731.2403162334886</v>
      </c>
      <c r="O111" s="39">
        <f t="shared" ref="O111:O118" si="53">AmountInvested*(1+K111)^(Frac99day)-AmountInvested</f>
        <v>1321.0657814294955</v>
      </c>
      <c r="P111" s="39"/>
      <c r="Q111" s="39"/>
      <c r="R111" s="39"/>
      <c r="S111" s="39"/>
      <c r="T111" s="39"/>
      <c r="U111" s="132">
        <f t="shared" ref="U111:X118" si="54">IF(L111&gt;0, 1, 0)</f>
        <v>1</v>
      </c>
      <c r="V111" s="105">
        <f t="shared" si="54"/>
        <v>1</v>
      </c>
      <c r="W111" s="105">
        <f t="shared" si="54"/>
        <v>1</v>
      </c>
      <c r="X111" s="105">
        <f t="shared" si="54"/>
        <v>1</v>
      </c>
    </row>
    <row r="112" spans="2:24" ht="15.75" hidden="1" outlineLevel="1" thickBot="1" x14ac:dyDescent="0.3">
      <c r="B112" s="45"/>
      <c r="C112" s="46" t="s">
        <v>246</v>
      </c>
      <c r="D112" s="46"/>
      <c r="E112" s="47">
        <v>0.501</v>
      </c>
      <c r="F112" s="48" t="s">
        <v>71</v>
      </c>
      <c r="G112" s="46">
        <v>58.2</v>
      </c>
      <c r="H112" s="98">
        <v>14.685</v>
      </c>
      <c r="I112" s="47">
        <v>1.8029999999999999</v>
      </c>
      <c r="J112" s="47">
        <v>0.54900000000000004</v>
      </c>
      <c r="K112" s="99">
        <v>0.23699999999999999</v>
      </c>
      <c r="L112" s="49">
        <f t="shared" si="50"/>
        <v>960.9824932715419</v>
      </c>
      <c r="M112" s="49">
        <f t="shared" si="51"/>
        <v>1022.3829315995172</v>
      </c>
      <c r="N112" s="49">
        <f t="shared" si="52"/>
        <v>901.40209401661377</v>
      </c>
      <c r="O112" s="50">
        <f t="shared" si="53"/>
        <v>855.87833357470663</v>
      </c>
      <c r="P112" s="50"/>
      <c r="Q112" s="50"/>
      <c r="R112" s="50"/>
      <c r="S112" s="50"/>
      <c r="T112" s="50"/>
      <c r="U112" s="133">
        <f t="shared" si="54"/>
        <v>1</v>
      </c>
      <c r="V112" s="106">
        <f t="shared" si="54"/>
        <v>1</v>
      </c>
      <c r="W112" s="106">
        <f t="shared" si="54"/>
        <v>1</v>
      </c>
      <c r="X112" s="106">
        <f t="shared" si="54"/>
        <v>1</v>
      </c>
    </row>
    <row r="113" spans="2:24" ht="15.75" hidden="1" outlineLevel="1" thickBot="1" x14ac:dyDescent="0.3">
      <c r="B113" s="34"/>
      <c r="C113" s="35" t="s">
        <v>247</v>
      </c>
      <c r="D113" s="35"/>
      <c r="E113" s="36">
        <v>0.54100000000000004</v>
      </c>
      <c r="F113" s="37" t="s">
        <v>71</v>
      </c>
      <c r="G113" s="35">
        <v>39.4</v>
      </c>
      <c r="H113" s="96">
        <v>2.4590000000000001</v>
      </c>
      <c r="I113" s="36">
        <v>0.70899999999999996</v>
      </c>
      <c r="J113" s="36">
        <v>1.03</v>
      </c>
      <c r="K113" s="97">
        <v>0.308</v>
      </c>
      <c r="L113" s="38">
        <f t="shared" si="50"/>
        <v>422.33476875906672</v>
      </c>
      <c r="M113" s="38">
        <f t="shared" si="51"/>
        <v>519.16299232888559</v>
      </c>
      <c r="N113" s="38">
        <f t="shared" si="52"/>
        <v>1498.6020806819797</v>
      </c>
      <c r="O113" s="39">
        <f t="shared" si="53"/>
        <v>1092.3495162275685</v>
      </c>
      <c r="P113" s="39"/>
      <c r="Q113" s="39"/>
      <c r="R113" s="39"/>
      <c r="S113" s="39"/>
      <c r="T113" s="39"/>
      <c r="U113" s="134">
        <f t="shared" si="54"/>
        <v>1</v>
      </c>
      <c r="V113" s="105">
        <f t="shared" si="54"/>
        <v>1</v>
      </c>
      <c r="W113" s="105">
        <f t="shared" si="54"/>
        <v>1</v>
      </c>
      <c r="X113" s="105">
        <f t="shared" si="54"/>
        <v>1</v>
      </c>
    </row>
    <row r="114" spans="2:24" ht="15.75" hidden="1" outlineLevel="1" thickBot="1" x14ac:dyDescent="0.3">
      <c r="B114" s="45"/>
      <c r="C114" s="46" t="s">
        <v>248</v>
      </c>
      <c r="D114" s="46"/>
      <c r="E114" s="47">
        <v>0.48599999999999999</v>
      </c>
      <c r="F114" s="48" t="s">
        <v>71</v>
      </c>
      <c r="G114" s="46">
        <v>34</v>
      </c>
      <c r="H114" s="98">
        <v>69.134</v>
      </c>
      <c r="I114" s="47">
        <v>3.5750000000000002</v>
      </c>
      <c r="J114" s="47">
        <v>1.3260000000000001</v>
      </c>
      <c r="K114" s="99">
        <v>0.62</v>
      </c>
      <c r="L114" s="49">
        <f t="shared" si="50"/>
        <v>1522.0817866606467</v>
      </c>
      <c r="M114" s="49">
        <f t="shared" si="51"/>
        <v>1544.3700929478109</v>
      </c>
      <c r="N114" s="49">
        <f t="shared" si="52"/>
        <v>1811.4597304294784</v>
      </c>
      <c r="O114" s="50">
        <f t="shared" si="53"/>
        <v>2047.4761456780125</v>
      </c>
      <c r="P114" s="50"/>
      <c r="Q114" s="50"/>
      <c r="R114" s="50"/>
      <c r="S114" s="50"/>
      <c r="T114" s="50"/>
      <c r="U114" s="133">
        <f t="shared" si="54"/>
        <v>1</v>
      </c>
      <c r="V114" s="106">
        <f t="shared" si="54"/>
        <v>1</v>
      </c>
      <c r="W114" s="106">
        <f t="shared" si="54"/>
        <v>1</v>
      </c>
      <c r="X114" s="106">
        <f t="shared" si="54"/>
        <v>1</v>
      </c>
    </row>
    <row r="115" spans="2:24" ht="15.75" hidden="1" outlineLevel="1" thickBot="1" x14ac:dyDescent="0.3">
      <c r="B115" s="34"/>
      <c r="C115" s="35" t="s">
        <v>249</v>
      </c>
      <c r="D115" s="35"/>
      <c r="E115" s="36">
        <v>0.36899999999999999</v>
      </c>
      <c r="F115" s="37" t="s">
        <v>12</v>
      </c>
      <c r="G115" s="35">
        <v>29.1</v>
      </c>
      <c r="H115" s="96">
        <v>2.238</v>
      </c>
      <c r="I115" s="36">
        <v>-9.0999999999999998E-2</v>
      </c>
      <c r="J115" s="36">
        <v>-8.6999999999999994E-2</v>
      </c>
      <c r="K115" s="97">
        <v>4.2999999999999997E-2</v>
      </c>
      <c r="L115" s="38">
        <f t="shared" si="50"/>
        <v>399.42262905514326</v>
      </c>
      <c r="M115" s="38">
        <f t="shared" si="51"/>
        <v>-89.704806489213297</v>
      </c>
      <c r="N115" s="38">
        <f t="shared" si="52"/>
        <v>-177.90885746356071</v>
      </c>
      <c r="O115" s="39">
        <f t="shared" si="53"/>
        <v>163.88575105938799</v>
      </c>
      <c r="P115" s="39"/>
      <c r="Q115" s="39"/>
      <c r="R115" s="39"/>
      <c r="S115" s="39"/>
      <c r="T115" s="39"/>
      <c r="U115" s="134">
        <f t="shared" si="54"/>
        <v>1</v>
      </c>
      <c r="V115" s="105">
        <f t="shared" si="54"/>
        <v>0</v>
      </c>
      <c r="W115" s="105">
        <f t="shared" si="54"/>
        <v>0</v>
      </c>
      <c r="X115" s="105">
        <f t="shared" si="54"/>
        <v>1</v>
      </c>
    </row>
    <row r="116" spans="2:24" ht="15.75" hidden="1" outlineLevel="1" thickBot="1" x14ac:dyDescent="0.3">
      <c r="B116" s="45"/>
      <c r="C116" s="46" t="s">
        <v>250</v>
      </c>
      <c r="D116" s="46"/>
      <c r="E116" s="47">
        <v>0.38600000000000001</v>
      </c>
      <c r="F116" s="48" t="s">
        <v>71</v>
      </c>
      <c r="G116" s="46">
        <v>22.9</v>
      </c>
      <c r="H116" s="98">
        <v>11.387</v>
      </c>
      <c r="I116" s="47">
        <v>3.1019999999999999</v>
      </c>
      <c r="J116" s="47">
        <v>1.0449999999999999</v>
      </c>
      <c r="K116" s="99">
        <v>0.44800000000000001</v>
      </c>
      <c r="L116" s="49">
        <f t="shared" si="50"/>
        <v>875.07359360374721</v>
      </c>
      <c r="M116" s="49">
        <f t="shared" si="51"/>
        <v>1425.9944016914596</v>
      </c>
      <c r="N116" s="49">
        <f t="shared" si="52"/>
        <v>1515.3095923143392</v>
      </c>
      <c r="O116" s="50">
        <f t="shared" si="53"/>
        <v>1536.5121566854814</v>
      </c>
      <c r="P116" s="50"/>
      <c r="Q116" s="50"/>
      <c r="R116" s="50"/>
      <c r="S116" s="50"/>
      <c r="T116" s="50"/>
      <c r="U116" s="133">
        <f t="shared" si="54"/>
        <v>1</v>
      </c>
      <c r="V116" s="106">
        <f t="shared" si="54"/>
        <v>1</v>
      </c>
      <c r="W116" s="106">
        <f t="shared" si="54"/>
        <v>1</v>
      </c>
      <c r="X116" s="106">
        <f t="shared" si="54"/>
        <v>1</v>
      </c>
    </row>
    <row r="117" spans="2:24" ht="15.75" hidden="1" outlineLevel="1" thickBot="1" x14ac:dyDescent="0.3">
      <c r="B117" s="34"/>
      <c r="C117" s="35" t="s">
        <v>251</v>
      </c>
      <c r="D117" s="67"/>
      <c r="E117" s="36">
        <v>0.36799999999999999</v>
      </c>
      <c r="F117" s="37" t="s">
        <v>71</v>
      </c>
      <c r="G117" s="35">
        <v>15.4</v>
      </c>
      <c r="H117" s="96">
        <v>12.778</v>
      </c>
      <c r="I117" s="36">
        <v>0.36799999999999999</v>
      </c>
      <c r="J117" s="36">
        <v>4.5999999999999999E-2</v>
      </c>
      <c r="K117" s="97">
        <v>0.112</v>
      </c>
      <c r="L117" s="38">
        <f t="shared" si="50"/>
        <v>913.72163982292113</v>
      </c>
      <c r="M117" s="38">
        <f t="shared" si="51"/>
        <v>300.36394068590016</v>
      </c>
      <c r="N117" s="38">
        <f t="shared" si="52"/>
        <v>89.091988705667973</v>
      </c>
      <c r="O117" s="39">
        <f t="shared" si="53"/>
        <v>418.41302811068454</v>
      </c>
      <c r="P117" s="39"/>
      <c r="Q117" s="39"/>
      <c r="R117" s="39"/>
      <c r="S117" s="39"/>
      <c r="T117" s="39"/>
      <c r="U117" s="134">
        <f t="shared" si="54"/>
        <v>1</v>
      </c>
      <c r="V117" s="105">
        <f t="shared" si="54"/>
        <v>1</v>
      </c>
      <c r="W117" s="105">
        <f t="shared" si="54"/>
        <v>1</v>
      </c>
      <c r="X117" s="105">
        <f t="shared" si="54"/>
        <v>1</v>
      </c>
    </row>
    <row r="118" spans="2:24" ht="15.75" hidden="1" outlineLevel="1" thickBot="1" x14ac:dyDescent="0.3">
      <c r="B118" s="51"/>
      <c r="C118" s="52" t="s">
        <v>252</v>
      </c>
      <c r="D118" s="52"/>
      <c r="E118" s="53">
        <v>0.34300000000000003</v>
      </c>
      <c r="F118" s="54" t="s">
        <v>71</v>
      </c>
      <c r="G118" s="52">
        <v>13.9</v>
      </c>
      <c r="H118" s="100">
        <v>7.8959999999999999</v>
      </c>
      <c r="I118" s="53">
        <v>1.8859999999999999</v>
      </c>
      <c r="J118" s="53">
        <v>1.07</v>
      </c>
      <c r="K118" s="101">
        <v>0.63500000000000001</v>
      </c>
      <c r="L118" s="55">
        <f t="shared" si="50"/>
        <v>755.72836966023169</v>
      </c>
      <c r="M118" s="55">
        <f t="shared" si="51"/>
        <v>1052.8025157713782</v>
      </c>
      <c r="N118" s="55">
        <f t="shared" si="52"/>
        <v>1542.9380984671443</v>
      </c>
      <c r="O118" s="56">
        <f t="shared" si="53"/>
        <v>2090.4253073776836</v>
      </c>
      <c r="P118" s="56"/>
      <c r="Q118" s="56"/>
      <c r="R118" s="56"/>
      <c r="S118" s="56"/>
      <c r="T118" s="56"/>
      <c r="U118" s="135">
        <f t="shared" si="54"/>
        <v>1</v>
      </c>
      <c r="V118" s="107">
        <f t="shared" si="54"/>
        <v>1</v>
      </c>
      <c r="W118" s="107">
        <f t="shared" si="54"/>
        <v>1</v>
      </c>
      <c r="X118" s="107">
        <f t="shared" si="54"/>
        <v>1</v>
      </c>
    </row>
    <row r="119" spans="2:24" ht="15.75" collapsed="1" thickBot="1" x14ac:dyDescent="0.3">
      <c r="B119" s="57" t="s">
        <v>112</v>
      </c>
      <c r="C119" s="58">
        <v>7</v>
      </c>
      <c r="D119" s="66">
        <v>42034</v>
      </c>
      <c r="E119" s="66">
        <v>42396</v>
      </c>
      <c r="F119" s="59" t="s">
        <v>71</v>
      </c>
      <c r="G119" s="70">
        <f>AVERAGE(G111:G118)</f>
        <v>33.912499999999994</v>
      </c>
      <c r="H119" s="102">
        <f ca="1">((L119/AmountInvested)+1)^(1/Frac10day)-1</f>
        <v>5.2769999999999868</v>
      </c>
      <c r="I119" s="65">
        <f ca="1">((M119/AmountInvested)+1)^(1/Frac25day)-1</f>
        <v>1.1000000000000019</v>
      </c>
      <c r="J119" s="65">
        <f ca="1">((N119/AmountInvested)+1)^(1/Frac50day)-1</f>
        <v>1.2470000000000008</v>
      </c>
      <c r="K119" s="103">
        <f ca="1">((O119/AmountInvested)+1)^(1/Frac99day)-1</f>
        <v>0.37899999999999978</v>
      </c>
      <c r="L119" s="60">
        <f ca="1">AVERAGE(OFFSET(L111,,,IncludeRanks))</f>
        <v>631.43131194963098</v>
      </c>
      <c r="M119" s="60">
        <f ca="1">AVERAGE(OFFSET(M111,,,IncludeRanks))</f>
        <v>725.85219452746242</v>
      </c>
      <c r="N119" s="60">
        <f ca="1">AVERAGE(OFFSET(N111,,,IncludeRanks))</f>
        <v>1731.2403162334886</v>
      </c>
      <c r="O119" s="61">
        <f ca="1">AVERAGE(OFFSET(O111,,,IncludeRanks))</f>
        <v>1321.0657814294955</v>
      </c>
      <c r="P119" s="61">
        <v>589</v>
      </c>
      <c r="Q119" s="61">
        <v>1442</v>
      </c>
      <c r="R119" s="61">
        <v>1531</v>
      </c>
      <c r="S119" s="61">
        <v>1552</v>
      </c>
      <c r="T119" s="61"/>
      <c r="U119" s="136">
        <f ca="1">SUM(OFFSET(U111,,,IncludeRanks))/IncludeRanks</f>
        <v>1</v>
      </c>
      <c r="V119" s="136">
        <f ca="1">SUM(OFFSET(V111,,,IncludeRanks))/IncludeRanks</f>
        <v>1</v>
      </c>
      <c r="W119" s="136">
        <f ca="1">SUM(OFFSET(W111,,,IncludeRanks))/IncludeRanks</f>
        <v>1</v>
      </c>
      <c r="X119" s="136">
        <f ca="1">SUM(OFFSET(X111,,,IncludeRanks))/IncludeRanks</f>
        <v>1</v>
      </c>
    </row>
    <row r="120" spans="2:24" ht="15.75" hidden="1" outlineLevel="1" thickBot="1" x14ac:dyDescent="0.3">
      <c r="B120" s="40"/>
      <c r="C120" s="41" t="s">
        <v>80</v>
      </c>
      <c r="D120" s="41" t="s">
        <v>81</v>
      </c>
      <c r="E120" s="42" t="s">
        <v>82</v>
      </c>
      <c r="F120" s="43" t="s">
        <v>83</v>
      </c>
      <c r="G120" s="41" t="s">
        <v>0</v>
      </c>
      <c r="H120" s="40"/>
      <c r="I120" s="42" t="s">
        <v>86</v>
      </c>
      <c r="J120" s="42" t="s">
        <v>87</v>
      </c>
      <c r="K120" s="104" t="s">
        <v>145</v>
      </c>
      <c r="L120" s="77" t="s">
        <v>134</v>
      </c>
      <c r="M120" s="41" t="s">
        <v>78</v>
      </c>
      <c r="N120" s="41" t="s">
        <v>79</v>
      </c>
      <c r="O120" s="44" t="s">
        <v>146</v>
      </c>
      <c r="P120" s="44"/>
      <c r="Q120" s="44"/>
      <c r="R120" s="44"/>
      <c r="S120" s="44"/>
      <c r="T120" s="44"/>
      <c r="U120" s="137"/>
      <c r="V120" s="137"/>
      <c r="W120" s="137"/>
      <c r="X120" s="137"/>
    </row>
    <row r="121" spans="2:24" ht="15.75" hidden="1" outlineLevel="1" thickBot="1" x14ac:dyDescent="0.3">
      <c r="B121" s="34"/>
      <c r="C121" s="35" t="s">
        <v>253</v>
      </c>
      <c r="D121" s="35"/>
      <c r="E121" s="36">
        <v>0.81100000000000005</v>
      </c>
      <c r="F121" s="37" t="s">
        <v>71</v>
      </c>
      <c r="G121" s="35">
        <v>486.3</v>
      </c>
      <c r="H121" s="96">
        <v>4.4130000000000003</v>
      </c>
      <c r="I121" s="36">
        <v>12.449</v>
      </c>
      <c r="J121" s="36">
        <v>6.0220000000000002</v>
      </c>
      <c r="K121" s="97">
        <v>1.3660000000000001</v>
      </c>
      <c r="L121" s="38">
        <f t="shared" ref="L121:L128" si="55">AmountInvested*(1+H121)^(Frac10day)-AmountInvested</f>
        <v>579.08080182796766</v>
      </c>
      <c r="M121" s="38">
        <f t="shared" ref="M121:M128" si="56">AmountInvested*(1+I121)^(Frac25day)-AmountInvested</f>
        <v>2781.989287405886</v>
      </c>
      <c r="N121" s="38">
        <f t="shared" ref="N121:N128" si="57">AmountInvested*(1+J121)^(Frac50day)-AmountInvested</f>
        <v>4687.2628118408084</v>
      </c>
      <c r="O121" s="39">
        <f t="shared" ref="O121:O128" si="58">AmountInvested*(1+K121)^(Frac99day)-AmountInvested</f>
        <v>3944.7665123583865</v>
      </c>
      <c r="P121" s="39"/>
      <c r="Q121" s="39"/>
      <c r="R121" s="39"/>
      <c r="S121" s="39"/>
      <c r="T121" s="39"/>
      <c r="U121" s="132">
        <f t="shared" ref="U121:X128" si="59">IF(L121&gt;0, 1, 0)</f>
        <v>1</v>
      </c>
      <c r="V121" s="105">
        <f t="shared" si="59"/>
        <v>1</v>
      </c>
      <c r="W121" s="105">
        <f t="shared" si="59"/>
        <v>1</v>
      </c>
      <c r="X121" s="105">
        <f t="shared" si="59"/>
        <v>1</v>
      </c>
    </row>
    <row r="122" spans="2:24" ht="15.75" hidden="1" outlineLevel="1" thickBot="1" x14ac:dyDescent="0.3">
      <c r="B122" s="45"/>
      <c r="C122" s="46" t="s">
        <v>254</v>
      </c>
      <c r="D122" s="46"/>
      <c r="E122" s="47">
        <v>1.2829999999999999</v>
      </c>
      <c r="F122" s="37" t="s">
        <v>71</v>
      </c>
      <c r="G122" s="46">
        <v>350.5</v>
      </c>
      <c r="H122" s="98">
        <v>9.2889999999999997</v>
      </c>
      <c r="I122" s="47">
        <v>-6.0999999999999999E-2</v>
      </c>
      <c r="J122" s="47">
        <v>0.34300000000000003</v>
      </c>
      <c r="K122" s="99">
        <v>0.28000000000000003</v>
      </c>
      <c r="L122" s="49">
        <f t="shared" si="55"/>
        <v>808.01085609316578</v>
      </c>
      <c r="M122" s="49">
        <f t="shared" si="56"/>
        <v>-59.266791603344245</v>
      </c>
      <c r="N122" s="49">
        <f t="shared" si="57"/>
        <v>598.86676928123416</v>
      </c>
      <c r="O122" s="50">
        <f t="shared" si="58"/>
        <v>1000.0576310736833</v>
      </c>
      <c r="P122" s="50"/>
      <c r="Q122" s="50"/>
      <c r="R122" s="50"/>
      <c r="S122" s="50"/>
      <c r="T122" s="50"/>
      <c r="U122" s="133">
        <f t="shared" si="59"/>
        <v>1</v>
      </c>
      <c r="V122" s="106">
        <f t="shared" si="59"/>
        <v>0</v>
      </c>
      <c r="W122" s="106">
        <f t="shared" si="59"/>
        <v>1</v>
      </c>
      <c r="X122" s="106">
        <f t="shared" si="59"/>
        <v>1</v>
      </c>
    </row>
    <row r="123" spans="2:24" ht="15.75" hidden="1" outlineLevel="1" thickBot="1" x14ac:dyDescent="0.3">
      <c r="B123" s="34"/>
      <c r="C123" s="35" t="s">
        <v>255</v>
      </c>
      <c r="D123" s="35"/>
      <c r="E123" s="36">
        <v>0.93200000000000005</v>
      </c>
      <c r="F123" s="37" t="s">
        <v>71</v>
      </c>
      <c r="G123" s="35">
        <v>345.4</v>
      </c>
      <c r="H123" s="96">
        <v>2.6669999999999998</v>
      </c>
      <c r="I123" s="36">
        <v>0.873</v>
      </c>
      <c r="J123" s="36">
        <v>0.45400000000000001</v>
      </c>
      <c r="K123" s="97">
        <v>0.29699999999999999</v>
      </c>
      <c r="L123" s="38">
        <f t="shared" si="55"/>
        <v>442.64137752115494</v>
      </c>
      <c r="M123" s="38">
        <f t="shared" si="56"/>
        <v>610.59325969224119</v>
      </c>
      <c r="N123" s="38">
        <f t="shared" si="57"/>
        <v>766.17190299927461</v>
      </c>
      <c r="O123" s="39">
        <f t="shared" si="58"/>
        <v>1056.2380195148035</v>
      </c>
      <c r="P123" s="39"/>
      <c r="Q123" s="39"/>
      <c r="R123" s="39"/>
      <c r="S123" s="39"/>
      <c r="T123" s="39"/>
      <c r="U123" s="134">
        <f t="shared" si="59"/>
        <v>1</v>
      </c>
      <c r="V123" s="105">
        <f t="shared" si="59"/>
        <v>1</v>
      </c>
      <c r="W123" s="105">
        <f t="shared" si="59"/>
        <v>1</v>
      </c>
      <c r="X123" s="105">
        <f t="shared" si="59"/>
        <v>1</v>
      </c>
    </row>
    <row r="124" spans="2:24" ht="15.75" hidden="1" outlineLevel="1" thickBot="1" x14ac:dyDescent="0.3">
      <c r="B124" s="45"/>
      <c r="C124" s="46" t="s">
        <v>256</v>
      </c>
      <c r="D124" s="46"/>
      <c r="E124" s="47">
        <v>1.1299999999999999</v>
      </c>
      <c r="F124" s="37" t="s">
        <v>12</v>
      </c>
      <c r="G124" s="46">
        <v>344</v>
      </c>
      <c r="H124" s="98">
        <v>8.9999999999999993E-3</v>
      </c>
      <c r="I124" s="47">
        <v>0.23799999999999999</v>
      </c>
      <c r="J124" s="47">
        <v>0.61599999999999999</v>
      </c>
      <c r="K124" s="99">
        <v>0.44500000000000001</v>
      </c>
      <c r="L124" s="49">
        <f t="shared" si="55"/>
        <v>2.9870264846995269</v>
      </c>
      <c r="M124" s="49">
        <f t="shared" si="56"/>
        <v>203.68271399571677</v>
      </c>
      <c r="N124" s="49">
        <f t="shared" si="57"/>
        <v>992.82369905169253</v>
      </c>
      <c r="O124" s="50">
        <f t="shared" si="58"/>
        <v>1527.2776027208092</v>
      </c>
      <c r="P124" s="50"/>
      <c r="Q124" s="50"/>
      <c r="R124" s="50"/>
      <c r="S124" s="50"/>
      <c r="T124" s="50"/>
      <c r="U124" s="133">
        <f t="shared" si="59"/>
        <v>1</v>
      </c>
      <c r="V124" s="106">
        <f t="shared" si="59"/>
        <v>1</v>
      </c>
      <c r="W124" s="106">
        <f t="shared" si="59"/>
        <v>1</v>
      </c>
      <c r="X124" s="106">
        <f t="shared" si="59"/>
        <v>1</v>
      </c>
    </row>
    <row r="125" spans="2:24" ht="15.75" hidden="1" outlineLevel="1" thickBot="1" x14ac:dyDescent="0.3">
      <c r="B125" s="34"/>
      <c r="C125" s="35" t="s">
        <v>257</v>
      </c>
      <c r="D125" s="35"/>
      <c r="E125" s="36">
        <v>1.1060000000000001</v>
      </c>
      <c r="F125" s="37" t="s">
        <v>12</v>
      </c>
      <c r="G125" s="35">
        <v>267.5</v>
      </c>
      <c r="H125" s="96">
        <v>3.7559999999999998</v>
      </c>
      <c r="I125" s="36">
        <v>6.694</v>
      </c>
      <c r="J125" s="36">
        <v>0.82899999999999996</v>
      </c>
      <c r="K125" s="97">
        <v>-7.0999999999999994E-2</v>
      </c>
      <c r="L125" s="38">
        <f t="shared" si="55"/>
        <v>533.54920248605595</v>
      </c>
      <c r="M125" s="38">
        <f t="shared" si="56"/>
        <v>2125.2893504630138</v>
      </c>
      <c r="N125" s="38">
        <f t="shared" si="57"/>
        <v>1264.5634045162515</v>
      </c>
      <c r="O125" s="39">
        <f t="shared" si="58"/>
        <v>-280.35256650637166</v>
      </c>
      <c r="P125" s="39"/>
      <c r="Q125" s="39"/>
      <c r="R125" s="39"/>
      <c r="S125" s="39"/>
      <c r="T125" s="39"/>
      <c r="U125" s="134">
        <f t="shared" si="59"/>
        <v>1</v>
      </c>
      <c r="V125" s="105">
        <f t="shared" si="59"/>
        <v>1</v>
      </c>
      <c r="W125" s="105">
        <f t="shared" si="59"/>
        <v>1</v>
      </c>
      <c r="X125" s="105">
        <f t="shared" si="59"/>
        <v>0</v>
      </c>
    </row>
    <row r="126" spans="2:24" ht="15.75" hidden="1" outlineLevel="1" thickBot="1" x14ac:dyDescent="0.3">
      <c r="B126" s="45"/>
      <c r="C126" s="46" t="s">
        <v>258</v>
      </c>
      <c r="D126" s="46"/>
      <c r="E126" s="47">
        <v>0.53200000000000003</v>
      </c>
      <c r="F126" s="37" t="s">
        <v>71</v>
      </c>
      <c r="G126" s="46">
        <v>216.1</v>
      </c>
      <c r="H126" s="98">
        <v>4.452</v>
      </c>
      <c r="I126" s="47">
        <v>-0.55100000000000005</v>
      </c>
      <c r="J126" s="47">
        <v>0.23899999999999999</v>
      </c>
      <c r="K126" s="99">
        <v>0.26100000000000001</v>
      </c>
      <c r="L126" s="49">
        <f t="shared" si="55"/>
        <v>581.61269502283903</v>
      </c>
      <c r="M126" s="49">
        <f t="shared" si="56"/>
        <v>-728.35885000334201</v>
      </c>
      <c r="N126" s="49">
        <f t="shared" si="57"/>
        <v>431.71534604487169</v>
      </c>
      <c r="O126" s="50">
        <f t="shared" si="58"/>
        <v>936.72303344100874</v>
      </c>
      <c r="P126" s="50"/>
      <c r="Q126" s="50"/>
      <c r="R126" s="50"/>
      <c r="S126" s="50"/>
      <c r="T126" s="50"/>
      <c r="U126" s="133">
        <f t="shared" si="59"/>
        <v>1</v>
      </c>
      <c r="V126" s="106">
        <f t="shared" si="59"/>
        <v>0</v>
      </c>
      <c r="W126" s="106">
        <f t="shared" si="59"/>
        <v>1</v>
      </c>
      <c r="X126" s="106">
        <f t="shared" si="59"/>
        <v>1</v>
      </c>
    </row>
    <row r="127" spans="2:24" ht="15.75" hidden="1" outlineLevel="1" thickBot="1" x14ac:dyDescent="0.3">
      <c r="B127" s="34"/>
      <c r="C127" s="35" t="s">
        <v>259</v>
      </c>
      <c r="D127" s="35"/>
      <c r="E127" s="36">
        <v>1.3620000000000001</v>
      </c>
      <c r="F127" s="37" t="s">
        <v>12</v>
      </c>
      <c r="G127" s="35">
        <v>211.2</v>
      </c>
      <c r="H127" s="96">
        <v>2.5089999999999999</v>
      </c>
      <c r="I127" s="36">
        <v>5.0940000000000003</v>
      </c>
      <c r="J127" s="36">
        <v>4.6040000000000001</v>
      </c>
      <c r="K127" s="97">
        <v>1.2370000000000001</v>
      </c>
      <c r="L127" s="38">
        <f t="shared" si="55"/>
        <v>427.32185594056864</v>
      </c>
      <c r="M127" s="38">
        <f t="shared" si="56"/>
        <v>1861.2276399188104</v>
      </c>
      <c r="N127" s="38">
        <f t="shared" si="57"/>
        <v>4048.1924210789693</v>
      </c>
      <c r="O127" s="39">
        <f t="shared" si="58"/>
        <v>3646.1431141194553</v>
      </c>
      <c r="P127" s="39"/>
      <c r="Q127" s="39"/>
      <c r="R127" s="39"/>
      <c r="S127" s="39"/>
      <c r="T127" s="39"/>
      <c r="U127" s="134">
        <f t="shared" si="59"/>
        <v>1</v>
      </c>
      <c r="V127" s="105">
        <f t="shared" si="59"/>
        <v>1</v>
      </c>
      <c r="W127" s="105">
        <f t="shared" si="59"/>
        <v>1</v>
      </c>
      <c r="X127" s="105">
        <f t="shared" si="59"/>
        <v>1</v>
      </c>
    </row>
    <row r="128" spans="2:24" ht="15.75" hidden="1" outlineLevel="1" thickBot="1" x14ac:dyDescent="0.3">
      <c r="B128" s="51"/>
      <c r="C128" s="52" t="s">
        <v>260</v>
      </c>
      <c r="D128" s="52"/>
      <c r="E128" s="53">
        <v>1.298</v>
      </c>
      <c r="F128" s="37" t="s">
        <v>12</v>
      </c>
      <c r="G128" s="52">
        <v>206.2</v>
      </c>
      <c r="H128" s="100">
        <v>2.5089999999999999</v>
      </c>
      <c r="I128" s="53">
        <v>0.78700000000000003</v>
      </c>
      <c r="J128" s="53">
        <v>1.379</v>
      </c>
      <c r="K128" s="101">
        <v>1.403</v>
      </c>
      <c r="L128" s="55">
        <f t="shared" si="55"/>
        <v>427.32185594056864</v>
      </c>
      <c r="M128" s="55">
        <f t="shared" si="56"/>
        <v>563.59523702325168</v>
      </c>
      <c r="N128" s="55">
        <f t="shared" si="57"/>
        <v>1864.0601515343387</v>
      </c>
      <c r="O128" s="56">
        <f t="shared" si="58"/>
        <v>4028.5654117523409</v>
      </c>
      <c r="P128" s="56"/>
      <c r="Q128" s="56"/>
      <c r="R128" s="56"/>
      <c r="S128" s="56"/>
      <c r="T128" s="56"/>
      <c r="U128" s="135">
        <f t="shared" si="59"/>
        <v>1</v>
      </c>
      <c r="V128" s="107">
        <f t="shared" si="59"/>
        <v>1</v>
      </c>
      <c r="W128" s="107">
        <f t="shared" si="59"/>
        <v>1</v>
      </c>
      <c r="X128" s="107">
        <f t="shared" si="59"/>
        <v>1</v>
      </c>
    </row>
    <row r="129" spans="2:24" ht="15.75" collapsed="1" thickBot="1" x14ac:dyDescent="0.3">
      <c r="B129" s="57" t="s">
        <v>113</v>
      </c>
      <c r="C129" s="58">
        <v>4</v>
      </c>
      <c r="D129" s="66">
        <v>42034</v>
      </c>
      <c r="E129" s="66">
        <v>42396</v>
      </c>
      <c r="F129" s="59" t="s">
        <v>73</v>
      </c>
      <c r="G129" s="70">
        <f>AVERAGE(G121:G128)</f>
        <v>303.39999999999992</v>
      </c>
      <c r="H129" s="102">
        <f ca="1">((L129/AmountInvested)+1)^(1/Frac10day)-1</f>
        <v>4.4129999999999985</v>
      </c>
      <c r="I129" s="65">
        <f ca="1">((M129/AmountInvested)+1)^(1/Frac25day)-1</f>
        <v>12.449</v>
      </c>
      <c r="J129" s="65">
        <f ca="1">((N129/AmountInvested)+1)^(1/Frac50day)-1</f>
        <v>6.0219999999999985</v>
      </c>
      <c r="K129" s="103">
        <f ca="1">((O129/AmountInvested)+1)^(1/Frac99day)-1</f>
        <v>1.3660000000000005</v>
      </c>
      <c r="L129" s="60">
        <f ca="1">AVERAGE(OFFSET(L121,,,IncludeRanks))</f>
        <v>579.08080182796766</v>
      </c>
      <c r="M129" s="60">
        <f ca="1">AVERAGE(OFFSET(M121,,,IncludeRanks))</f>
        <v>2781.989287405886</v>
      </c>
      <c r="N129" s="60">
        <f ca="1">AVERAGE(OFFSET(N121,,,IncludeRanks))</f>
        <v>4687.2628118408084</v>
      </c>
      <c r="O129" s="61">
        <f ca="1">AVERAGE(OFFSET(O121,,,IncludeRanks))</f>
        <v>3944.7665123583865</v>
      </c>
      <c r="P129" s="61">
        <v>344</v>
      </c>
      <c r="Q129" s="61">
        <v>2824</v>
      </c>
      <c r="R129" s="61">
        <v>2715</v>
      </c>
      <c r="S129" s="61">
        <v>3253</v>
      </c>
      <c r="T129" s="61"/>
      <c r="U129" s="136">
        <f ca="1">SUM(OFFSET(U121,,,IncludeRanks))/IncludeRanks</f>
        <v>1</v>
      </c>
      <c r="V129" s="136">
        <f ca="1">SUM(OFFSET(V121,,,IncludeRanks))/IncludeRanks</f>
        <v>1</v>
      </c>
      <c r="W129" s="136">
        <f ca="1">SUM(OFFSET(W121,,,IncludeRanks))/IncludeRanks</f>
        <v>1</v>
      </c>
      <c r="X129" s="136">
        <f ca="1">SUM(OFFSET(X121,,,IncludeRanks))/IncludeRanks</f>
        <v>1</v>
      </c>
    </row>
    <row r="130" spans="2:24" ht="15.75" hidden="1" outlineLevel="1" thickBot="1" x14ac:dyDescent="0.3">
      <c r="B130" s="40"/>
      <c r="C130" s="41" t="s">
        <v>80</v>
      </c>
      <c r="D130" s="41" t="s">
        <v>81</v>
      </c>
      <c r="E130" s="42" t="s">
        <v>82</v>
      </c>
      <c r="F130" s="43" t="s">
        <v>83</v>
      </c>
      <c r="G130" s="41" t="s">
        <v>0</v>
      </c>
      <c r="H130" s="112" t="s">
        <v>156</v>
      </c>
      <c r="I130" s="113" t="s">
        <v>86</v>
      </c>
      <c r="J130" s="113" t="s">
        <v>87</v>
      </c>
      <c r="K130" s="114" t="s">
        <v>145</v>
      </c>
      <c r="L130" s="77" t="s">
        <v>134</v>
      </c>
      <c r="M130" s="41" t="s">
        <v>78</v>
      </c>
      <c r="N130" s="41" t="s">
        <v>79</v>
      </c>
      <c r="O130" s="44" t="s">
        <v>146</v>
      </c>
      <c r="P130" s="44"/>
      <c r="Q130" s="44"/>
      <c r="R130" s="44"/>
      <c r="S130" s="44"/>
      <c r="T130" s="44"/>
      <c r="U130" s="137"/>
      <c r="V130" s="137"/>
      <c r="W130" s="137"/>
      <c r="X130" s="137"/>
    </row>
    <row r="131" spans="2:24" ht="15.75" hidden="1" outlineLevel="1" thickBot="1" x14ac:dyDescent="0.3">
      <c r="B131" s="34"/>
      <c r="C131" s="35" t="s">
        <v>261</v>
      </c>
      <c r="D131" s="35"/>
      <c r="E131" s="36">
        <v>3.79</v>
      </c>
      <c r="F131" s="37" t="s">
        <v>12</v>
      </c>
      <c r="G131" s="35">
        <v>21695.3</v>
      </c>
      <c r="H131" s="96">
        <v>-0.92700000000000005</v>
      </c>
      <c r="I131" s="36">
        <v>25.254999999999999</v>
      </c>
      <c r="J131" s="36">
        <v>25.007000000000001</v>
      </c>
      <c r="K131" s="97">
        <v>-0.03</v>
      </c>
      <c r="L131" s="38">
        <f t="shared" ref="L131:L138" si="60">AmountInvested*(1+H131)^(Frac10day)-AmountInvested</f>
        <v>-835.45808175770071</v>
      </c>
      <c r="M131" s="38">
        <f t="shared" ref="M131:M138" si="61">AmountInvested*(1+I131)^(Frac25day)-AmountInvested</f>
        <v>3615.5951015078372</v>
      </c>
      <c r="N131" s="38">
        <f t="shared" ref="N131:N138" si="62">AmountInvested*(1+J131)^(Frac50day)-AmountInvested</f>
        <v>9014.6008754000068</v>
      </c>
      <c r="O131" s="39">
        <f t="shared" ref="O131:O138" si="63">AmountInvested*(1+K131)^(Frac99day)-AmountInvested</f>
        <v>-116.91752449380147</v>
      </c>
      <c r="P131" s="39"/>
      <c r="Q131" s="39"/>
      <c r="R131" s="39"/>
      <c r="S131" s="39"/>
      <c r="T131" s="39"/>
      <c r="U131" s="132">
        <f t="shared" ref="U131:X138" si="64">IF(L131&gt;0, 1, 0)</f>
        <v>0</v>
      </c>
      <c r="V131" s="105">
        <f t="shared" si="64"/>
        <v>1</v>
      </c>
      <c r="W131" s="105">
        <f t="shared" si="64"/>
        <v>1</v>
      </c>
      <c r="X131" s="105">
        <f t="shared" si="64"/>
        <v>0</v>
      </c>
    </row>
    <row r="132" spans="2:24" ht="15.75" hidden="1" outlineLevel="1" thickBot="1" x14ac:dyDescent="0.3">
      <c r="B132" s="45"/>
      <c r="C132" s="46" t="s">
        <v>262</v>
      </c>
      <c r="D132" s="46"/>
      <c r="E132" s="47">
        <v>5.476</v>
      </c>
      <c r="F132" s="48" t="s">
        <v>71</v>
      </c>
      <c r="G132" s="46">
        <v>15989.4</v>
      </c>
      <c r="H132" s="98">
        <v>29933.898000000001</v>
      </c>
      <c r="I132" s="47">
        <v>2.4849999999999999</v>
      </c>
      <c r="J132" s="47">
        <v>-0.35599999999999998</v>
      </c>
      <c r="K132" s="99">
        <v>0.24</v>
      </c>
      <c r="L132" s="49">
        <f t="shared" si="60"/>
        <v>4099.571885505773</v>
      </c>
      <c r="M132" s="49">
        <f t="shared" si="61"/>
        <v>1251.4376134543818</v>
      </c>
      <c r="N132" s="49">
        <f t="shared" si="62"/>
        <v>-831.29393102591712</v>
      </c>
      <c r="O132" s="50">
        <f t="shared" si="63"/>
        <v>866.03627795378088</v>
      </c>
      <c r="P132" s="50"/>
      <c r="Q132" s="50"/>
      <c r="R132" s="50"/>
      <c r="S132" s="50"/>
      <c r="T132" s="50"/>
      <c r="U132" s="133">
        <f t="shared" si="64"/>
        <v>1</v>
      </c>
      <c r="V132" s="106">
        <f t="shared" si="64"/>
        <v>1</v>
      </c>
      <c r="W132" s="106">
        <f t="shared" si="64"/>
        <v>0</v>
      </c>
      <c r="X132" s="106">
        <f t="shared" si="64"/>
        <v>1</v>
      </c>
    </row>
    <row r="133" spans="2:24" ht="15.75" hidden="1" outlineLevel="1" thickBot="1" x14ac:dyDescent="0.3">
      <c r="B133" s="34"/>
      <c r="C133" s="35" t="s">
        <v>263</v>
      </c>
      <c r="D133" s="35"/>
      <c r="E133" s="36">
        <v>4.1769999999999996</v>
      </c>
      <c r="F133" s="37" t="s">
        <v>71</v>
      </c>
      <c r="G133" s="35">
        <v>14241.9</v>
      </c>
      <c r="H133" s="96">
        <v>9.5839999999999996</v>
      </c>
      <c r="I133" s="36">
        <v>8.5000000000000006E-2</v>
      </c>
      <c r="J133" s="36">
        <v>-0.48099999999999998</v>
      </c>
      <c r="K133" s="97">
        <v>0.26800000000000002</v>
      </c>
      <c r="L133" s="38">
        <f t="shared" si="60"/>
        <v>818.19970686773559</v>
      </c>
      <c r="M133" s="38">
        <f t="shared" si="61"/>
        <v>77.345310638840601</v>
      </c>
      <c r="N133" s="38">
        <f t="shared" si="62"/>
        <v>-1213.3226410790885</v>
      </c>
      <c r="O133" s="39">
        <f t="shared" si="63"/>
        <v>960.12455248564584</v>
      </c>
      <c r="P133" s="39"/>
      <c r="Q133" s="39"/>
      <c r="R133" s="39"/>
      <c r="S133" s="39"/>
      <c r="T133" s="39"/>
      <c r="U133" s="134">
        <f t="shared" si="64"/>
        <v>1</v>
      </c>
      <c r="V133" s="105">
        <f t="shared" si="64"/>
        <v>1</v>
      </c>
      <c r="W133" s="105">
        <f t="shared" si="64"/>
        <v>0</v>
      </c>
      <c r="X133" s="105">
        <f t="shared" si="64"/>
        <v>1</v>
      </c>
    </row>
    <row r="134" spans="2:24" ht="15.75" hidden="1" outlineLevel="1" thickBot="1" x14ac:dyDescent="0.3">
      <c r="B134" s="45"/>
      <c r="C134" s="46" t="s">
        <v>264</v>
      </c>
      <c r="D134" s="46"/>
      <c r="E134" s="47">
        <v>5.109</v>
      </c>
      <c r="F134" s="48" t="s">
        <v>12</v>
      </c>
      <c r="G134" s="46">
        <v>10220.6</v>
      </c>
      <c r="H134" s="98">
        <v>-0.92700000000000005</v>
      </c>
      <c r="I134" s="47">
        <v>25.254999999999999</v>
      </c>
      <c r="J134" s="47">
        <v>25.007000000000001</v>
      </c>
      <c r="K134" s="99">
        <v>-0.03</v>
      </c>
      <c r="L134" s="49">
        <f t="shared" si="60"/>
        <v>-835.45808175770071</v>
      </c>
      <c r="M134" s="49">
        <f t="shared" si="61"/>
        <v>3615.5951015078372</v>
      </c>
      <c r="N134" s="49">
        <f t="shared" si="62"/>
        <v>9014.6008754000068</v>
      </c>
      <c r="O134" s="50">
        <f t="shared" si="63"/>
        <v>-116.91752449380147</v>
      </c>
      <c r="P134" s="50"/>
      <c r="Q134" s="50"/>
      <c r="R134" s="50"/>
      <c r="S134" s="50"/>
      <c r="T134" s="50"/>
      <c r="U134" s="133">
        <f t="shared" si="64"/>
        <v>0</v>
      </c>
      <c r="V134" s="106">
        <f t="shared" si="64"/>
        <v>1</v>
      </c>
      <c r="W134" s="106">
        <f t="shared" si="64"/>
        <v>1</v>
      </c>
      <c r="X134" s="106">
        <f t="shared" si="64"/>
        <v>0</v>
      </c>
    </row>
    <row r="135" spans="2:24" ht="15.75" hidden="1" outlineLevel="1" thickBot="1" x14ac:dyDescent="0.3">
      <c r="B135" s="34"/>
      <c r="C135" s="35" t="s">
        <v>265</v>
      </c>
      <c r="D135" s="35"/>
      <c r="E135" s="36">
        <v>4.2009999999999996</v>
      </c>
      <c r="F135" s="37" t="s">
        <v>71</v>
      </c>
      <c r="G135" s="35">
        <v>9917.1</v>
      </c>
      <c r="H135" s="96">
        <v>6.7279999999999998</v>
      </c>
      <c r="I135" s="36">
        <v>-1</v>
      </c>
      <c r="J135" s="36">
        <v>-0.996</v>
      </c>
      <c r="K135" s="97">
        <v>-0.99999999900000003</v>
      </c>
      <c r="L135" s="38">
        <f t="shared" si="60"/>
        <v>705.38368316862397</v>
      </c>
      <c r="M135" s="38">
        <f t="shared" si="61"/>
        <v>-10000</v>
      </c>
      <c r="N135" s="38">
        <f t="shared" si="62"/>
        <v>-6634.3186515728103</v>
      </c>
      <c r="O135" s="39">
        <f t="shared" si="63"/>
        <v>-9996.6503456449991</v>
      </c>
      <c r="P135" s="39"/>
      <c r="Q135" s="39"/>
      <c r="R135" s="39"/>
      <c r="S135" s="39"/>
      <c r="T135" s="39"/>
      <c r="U135" s="134">
        <f t="shared" si="64"/>
        <v>1</v>
      </c>
      <c r="V135" s="105">
        <f t="shared" si="64"/>
        <v>0</v>
      </c>
      <c r="W135" s="105">
        <f t="shared" si="64"/>
        <v>0</v>
      </c>
      <c r="X135" s="105">
        <f t="shared" si="64"/>
        <v>0</v>
      </c>
    </row>
    <row r="136" spans="2:24" ht="15.75" hidden="1" outlineLevel="1" thickBot="1" x14ac:dyDescent="0.3">
      <c r="B136" s="45"/>
      <c r="C136" s="46" t="s">
        <v>266</v>
      </c>
      <c r="D136" s="46"/>
      <c r="E136" s="47">
        <v>4.1029999999999998</v>
      </c>
      <c r="F136" s="48" t="s">
        <v>71</v>
      </c>
      <c r="G136" s="46">
        <v>9845.6</v>
      </c>
      <c r="H136" s="98">
        <v>6.7279999999999998</v>
      </c>
      <c r="I136" s="47">
        <v>-0.999</v>
      </c>
      <c r="J136" s="47">
        <v>-0.99099999999999999</v>
      </c>
      <c r="K136" s="99">
        <v>-0.99999999900000003</v>
      </c>
      <c r="L136" s="49">
        <f t="shared" si="60"/>
        <v>705.38368316862397</v>
      </c>
      <c r="M136" s="49">
        <f t="shared" si="61"/>
        <v>-4792.0500725050651</v>
      </c>
      <c r="N136" s="49">
        <f t="shared" si="62"/>
        <v>-6050.5992251007001</v>
      </c>
      <c r="O136" s="50">
        <f t="shared" si="63"/>
        <v>-9996.6503456449991</v>
      </c>
      <c r="P136" s="50"/>
      <c r="Q136" s="50"/>
      <c r="R136" s="50"/>
      <c r="S136" s="50"/>
      <c r="T136" s="50"/>
      <c r="U136" s="133">
        <f t="shared" si="64"/>
        <v>1</v>
      </c>
      <c r="V136" s="106">
        <f t="shared" si="64"/>
        <v>0</v>
      </c>
      <c r="W136" s="106">
        <f t="shared" si="64"/>
        <v>0</v>
      </c>
      <c r="X136" s="106">
        <f t="shared" si="64"/>
        <v>0</v>
      </c>
    </row>
    <row r="137" spans="2:24" ht="15.75" hidden="1" outlineLevel="1" thickBot="1" x14ac:dyDescent="0.3">
      <c r="B137" s="34"/>
      <c r="C137" s="35" t="s">
        <v>267</v>
      </c>
      <c r="D137" s="67"/>
      <c r="E137" s="36">
        <v>4.6849999999999996</v>
      </c>
      <c r="F137" s="37" t="s">
        <v>71</v>
      </c>
      <c r="G137" s="35">
        <v>9269.6</v>
      </c>
      <c r="H137" s="96">
        <v>6.3129999999999997</v>
      </c>
      <c r="I137" s="36">
        <v>397.09300000000002</v>
      </c>
      <c r="J137" s="36">
        <v>4.2480000000000002</v>
      </c>
      <c r="K137" s="97">
        <v>1.032</v>
      </c>
      <c r="L137" s="38">
        <f t="shared" si="60"/>
        <v>685.70513103761914</v>
      </c>
      <c r="M137" s="38">
        <f t="shared" si="61"/>
        <v>7601.6742762201793</v>
      </c>
      <c r="N137" s="38">
        <f t="shared" si="62"/>
        <v>3867.5188991286304</v>
      </c>
      <c r="O137" s="39">
        <f t="shared" si="63"/>
        <v>3149.0011494670653</v>
      </c>
      <c r="P137" s="39"/>
      <c r="Q137" s="39"/>
      <c r="R137" s="39"/>
      <c r="S137" s="39"/>
      <c r="T137" s="39"/>
      <c r="U137" s="134">
        <f t="shared" si="64"/>
        <v>1</v>
      </c>
      <c r="V137" s="105">
        <f t="shared" si="64"/>
        <v>1</v>
      </c>
      <c r="W137" s="105">
        <f t="shared" si="64"/>
        <v>1</v>
      </c>
      <c r="X137" s="105">
        <f t="shared" si="64"/>
        <v>1</v>
      </c>
    </row>
    <row r="138" spans="2:24" ht="15.75" hidden="1" outlineLevel="1" thickBot="1" x14ac:dyDescent="0.3">
      <c r="B138" s="51"/>
      <c r="C138" s="52" t="s">
        <v>268</v>
      </c>
      <c r="D138" s="52"/>
      <c r="E138" s="53">
        <v>3.1760000000000002</v>
      </c>
      <c r="F138" s="54" t="s">
        <v>12</v>
      </c>
      <c r="G138" s="52">
        <v>8674.9</v>
      </c>
      <c r="H138" s="100">
        <v>-0.92700000000000005</v>
      </c>
      <c r="I138" s="53">
        <v>25.254999999999999</v>
      </c>
      <c r="J138" s="53">
        <v>25.007000000000001</v>
      </c>
      <c r="K138" s="101">
        <v>-0.03</v>
      </c>
      <c r="L138" s="55">
        <f t="shared" si="60"/>
        <v>-835.45808175770071</v>
      </c>
      <c r="M138" s="55">
        <f t="shared" si="61"/>
        <v>3615.5951015078372</v>
      </c>
      <c r="N138" s="55">
        <f t="shared" si="62"/>
        <v>9014.6008754000068</v>
      </c>
      <c r="O138" s="56">
        <f t="shared" si="63"/>
        <v>-116.91752449380147</v>
      </c>
      <c r="P138" s="56"/>
      <c r="Q138" s="56"/>
      <c r="R138" s="56"/>
      <c r="S138" s="56"/>
      <c r="T138" s="56"/>
      <c r="U138" s="135">
        <f t="shared" si="64"/>
        <v>0</v>
      </c>
      <c r="V138" s="107">
        <f t="shared" si="64"/>
        <v>1</v>
      </c>
      <c r="W138" s="107">
        <f t="shared" si="64"/>
        <v>1</v>
      </c>
      <c r="X138" s="107">
        <f t="shared" si="64"/>
        <v>0</v>
      </c>
    </row>
    <row r="139" spans="2:24" ht="15.75" collapsed="1" thickBot="1" x14ac:dyDescent="0.3">
      <c r="B139" s="57" t="s">
        <v>114</v>
      </c>
      <c r="C139" s="58">
        <v>5</v>
      </c>
      <c r="D139" s="66">
        <v>42034</v>
      </c>
      <c r="E139" s="66">
        <v>42396</v>
      </c>
      <c r="F139" s="59" t="s">
        <v>73</v>
      </c>
      <c r="G139" s="70">
        <f>AVERAGE(G131:G138)</f>
        <v>12481.800000000001</v>
      </c>
      <c r="H139" s="102">
        <f ca="1">((L139/AmountInvested)+1)^(1/Frac10day)-1</f>
        <v>-0.92700000000000016</v>
      </c>
      <c r="I139" s="65">
        <f ca="1">((M139/AmountInvested)+1)^(1/Frac25day)-1</f>
        <v>25.254999999999942</v>
      </c>
      <c r="J139" s="65">
        <f ca="1">((N139/AmountInvested)+1)^(1/Frac50day)-1</f>
        <v>25.006999999999987</v>
      </c>
      <c r="K139" s="103">
        <f ca="1">((O139/AmountInvested)+1)^(1/Frac99day)-1</f>
        <v>-2.9999999999999916E-2</v>
      </c>
      <c r="L139" s="60">
        <f ca="1">AVERAGE(OFFSET(L131,,,IncludeRanks))</f>
        <v>-835.45808175770071</v>
      </c>
      <c r="M139" s="60">
        <f ca="1">AVERAGE(OFFSET(M131,,,IncludeRanks))</f>
        <v>3615.5951015078372</v>
      </c>
      <c r="N139" s="60">
        <f ca="1">AVERAGE(OFFSET(N131,,,IncludeRanks))</f>
        <v>9014.6008754000068</v>
      </c>
      <c r="O139" s="61">
        <f ca="1">AVERAGE(OFFSET(O131,,,IncludeRanks))</f>
        <v>-116.91752449380147</v>
      </c>
      <c r="P139" s="61">
        <v>-1220</v>
      </c>
      <c r="Q139" s="61">
        <v>-2708</v>
      </c>
      <c r="R139" s="61">
        <v>-2351</v>
      </c>
      <c r="S139" s="61">
        <v>-2054</v>
      </c>
      <c r="T139" s="61"/>
      <c r="U139" s="136">
        <f ca="1">SUM(OFFSET(U131,,,IncludeRanks))/IncludeRanks</f>
        <v>0</v>
      </c>
      <c r="V139" s="136">
        <f ca="1">SUM(OFFSET(V131,,,IncludeRanks))/IncludeRanks</f>
        <v>1</v>
      </c>
      <c r="W139" s="136">
        <f ca="1">SUM(OFFSET(W131,,,IncludeRanks))/IncludeRanks</f>
        <v>1</v>
      </c>
      <c r="X139" s="136">
        <f ca="1">SUM(OFFSET(X131,,,IncludeRanks))/IncludeRanks</f>
        <v>0</v>
      </c>
    </row>
    <row r="140" spans="2:24" ht="15.75" hidden="1" outlineLevel="1" thickBot="1" x14ac:dyDescent="0.3">
      <c r="B140" s="40"/>
      <c r="C140" s="41" t="s">
        <v>80</v>
      </c>
      <c r="D140" s="41" t="s">
        <v>81</v>
      </c>
      <c r="E140" s="42" t="s">
        <v>82</v>
      </c>
      <c r="F140" s="43" t="s">
        <v>83</v>
      </c>
      <c r="G140" s="41" t="s">
        <v>0</v>
      </c>
      <c r="H140" s="112" t="s">
        <v>156</v>
      </c>
      <c r="I140" s="113" t="s">
        <v>86</v>
      </c>
      <c r="J140" s="113" t="s">
        <v>87</v>
      </c>
      <c r="K140" s="114" t="s">
        <v>145</v>
      </c>
      <c r="L140" s="77" t="s">
        <v>134</v>
      </c>
      <c r="M140" s="41" t="s">
        <v>78</v>
      </c>
      <c r="N140" s="41" t="s">
        <v>79</v>
      </c>
      <c r="O140" s="44" t="s">
        <v>146</v>
      </c>
      <c r="P140" s="44"/>
      <c r="Q140" s="44"/>
      <c r="R140" s="44"/>
      <c r="S140" s="44"/>
      <c r="T140" s="44"/>
      <c r="U140" s="137"/>
      <c r="V140" s="137"/>
      <c r="W140" s="137"/>
      <c r="X140" s="137"/>
    </row>
    <row r="141" spans="2:24" ht="15.75" hidden="1" outlineLevel="1" thickBot="1" x14ac:dyDescent="0.3">
      <c r="B141" s="34"/>
      <c r="C141" s="35" t="s">
        <v>269</v>
      </c>
      <c r="D141" s="35"/>
      <c r="E141" s="36">
        <v>0.64500000000000002</v>
      </c>
      <c r="F141" s="37" t="s">
        <v>12</v>
      </c>
      <c r="G141" s="35">
        <v>109.7</v>
      </c>
      <c r="H141" s="96">
        <v>-0.39900000000000002</v>
      </c>
      <c r="I141" s="36">
        <v>-0.28599999999999998</v>
      </c>
      <c r="J141" s="36">
        <v>-0.27100000000000002</v>
      </c>
      <c r="K141" s="97">
        <v>0.189</v>
      </c>
      <c r="L141" s="38">
        <f t="shared" ref="L141:L148" si="65">AmountInvested*(1+H141)^(Frac10day)-AmountInvested</f>
        <v>-168.28798244868085</v>
      </c>
      <c r="M141" s="38">
        <f t="shared" ref="M141:M148" si="66">AmountInvested*(1+I141)^(Frac25day)-AmountInvested</f>
        <v>-313.14909410563087</v>
      </c>
      <c r="N141" s="38">
        <f t="shared" ref="N141:N148" si="67">AmountInvested*(1+J141)^(Frac50day)-AmountInvested</f>
        <v>-604.35020002180318</v>
      </c>
      <c r="O141" s="39">
        <f t="shared" ref="O141:O148" si="68">AmountInvested*(1+K141)^(Frac99day)-AmountInvested</f>
        <v>691.25158499962345</v>
      </c>
      <c r="P141" s="39"/>
      <c r="Q141" s="39"/>
      <c r="R141" s="39"/>
      <c r="S141" s="39"/>
      <c r="T141" s="39"/>
      <c r="U141" s="132">
        <f t="shared" ref="U141:X148" si="69">IF(L141&gt;0, 1, 0)</f>
        <v>0</v>
      </c>
      <c r="V141" s="105">
        <f t="shared" si="69"/>
        <v>0</v>
      </c>
      <c r="W141" s="105">
        <f t="shared" si="69"/>
        <v>0</v>
      </c>
      <c r="X141" s="105">
        <f t="shared" si="69"/>
        <v>1</v>
      </c>
    </row>
    <row r="142" spans="2:24" ht="15.75" hidden="1" outlineLevel="1" thickBot="1" x14ac:dyDescent="0.3">
      <c r="B142" s="45"/>
      <c r="C142" s="46" t="s">
        <v>270</v>
      </c>
      <c r="D142" s="46"/>
      <c r="E142" s="47">
        <v>0.48899999999999999</v>
      </c>
      <c r="F142" s="48" t="s">
        <v>12</v>
      </c>
      <c r="G142" s="46">
        <v>104.2</v>
      </c>
      <c r="H142" s="98">
        <v>0.51300000000000001</v>
      </c>
      <c r="I142" s="47">
        <v>0.432</v>
      </c>
      <c r="J142" s="47">
        <v>0.65200000000000002</v>
      </c>
      <c r="K142" s="99">
        <v>0.752</v>
      </c>
      <c r="L142" s="49">
        <f t="shared" si="65"/>
        <v>138.98851100349566</v>
      </c>
      <c r="M142" s="49">
        <f t="shared" si="66"/>
        <v>344.93925295639565</v>
      </c>
      <c r="N142" s="49">
        <f t="shared" si="67"/>
        <v>1040.695194997048</v>
      </c>
      <c r="O142" s="50">
        <f t="shared" si="68"/>
        <v>2417.4157667800591</v>
      </c>
      <c r="P142" s="50"/>
      <c r="Q142" s="50"/>
      <c r="R142" s="50"/>
      <c r="S142" s="50"/>
      <c r="T142" s="50"/>
      <c r="U142" s="133">
        <f t="shared" si="69"/>
        <v>1</v>
      </c>
      <c r="V142" s="106">
        <f t="shared" si="69"/>
        <v>1</v>
      </c>
      <c r="W142" s="106">
        <f t="shared" si="69"/>
        <v>1</v>
      </c>
      <c r="X142" s="106">
        <f t="shared" si="69"/>
        <v>1</v>
      </c>
    </row>
    <row r="143" spans="2:24" ht="15.75" hidden="1" outlineLevel="1" thickBot="1" x14ac:dyDescent="0.3">
      <c r="B143" s="34"/>
      <c r="C143" s="35" t="s">
        <v>271</v>
      </c>
      <c r="D143" s="35"/>
      <c r="E143" s="36">
        <v>0.45800000000000002</v>
      </c>
      <c r="F143" s="37" t="s">
        <v>12</v>
      </c>
      <c r="G143" s="35">
        <v>96.4</v>
      </c>
      <c r="H143" s="96">
        <v>-0.107</v>
      </c>
      <c r="I143" s="36">
        <v>0.16200000000000001</v>
      </c>
      <c r="J143" s="36">
        <v>-7.3999999999999996E-2</v>
      </c>
      <c r="K143" s="97">
        <v>-0.113</v>
      </c>
      <c r="L143" s="38">
        <f t="shared" si="65"/>
        <v>-37.651837894618438</v>
      </c>
      <c r="M143" s="38">
        <f t="shared" si="66"/>
        <v>142.81148283804396</v>
      </c>
      <c r="N143" s="38">
        <f t="shared" si="67"/>
        <v>-150.4827454580518</v>
      </c>
      <c r="O143" s="39">
        <f t="shared" si="68"/>
        <v>-452.4326422013819</v>
      </c>
      <c r="P143" s="39"/>
      <c r="Q143" s="39"/>
      <c r="R143" s="39"/>
      <c r="S143" s="39"/>
      <c r="T143" s="39"/>
      <c r="U143" s="134">
        <f t="shared" si="69"/>
        <v>0</v>
      </c>
      <c r="V143" s="105">
        <f t="shared" si="69"/>
        <v>1</v>
      </c>
      <c r="W143" s="105">
        <f t="shared" si="69"/>
        <v>0</v>
      </c>
      <c r="X143" s="105">
        <f t="shared" si="69"/>
        <v>0</v>
      </c>
    </row>
    <row r="144" spans="2:24" ht="15.75" hidden="1" outlineLevel="1" thickBot="1" x14ac:dyDescent="0.3">
      <c r="B144" s="45"/>
      <c r="C144" s="46" t="s">
        <v>9</v>
      </c>
      <c r="D144" s="46"/>
      <c r="E144" s="47">
        <v>0.61199999999999999</v>
      </c>
      <c r="F144" s="48" t="s">
        <v>12</v>
      </c>
      <c r="G144" s="46">
        <v>95.1</v>
      </c>
      <c r="H144" s="98">
        <v>-0.39900000000000002</v>
      </c>
      <c r="I144" s="47">
        <v>-0.28599999999999998</v>
      </c>
      <c r="J144" s="47">
        <v>-0.27100000000000002</v>
      </c>
      <c r="K144" s="99">
        <v>-0.16800000000000001</v>
      </c>
      <c r="L144" s="49">
        <f t="shared" si="65"/>
        <v>-168.28798244868085</v>
      </c>
      <c r="M144" s="49">
        <f t="shared" si="66"/>
        <v>-313.14909410563087</v>
      </c>
      <c r="N144" s="49">
        <f t="shared" si="67"/>
        <v>-604.35020002180318</v>
      </c>
      <c r="O144" s="50">
        <f t="shared" si="68"/>
        <v>-685.5175499415418</v>
      </c>
      <c r="P144" s="50"/>
      <c r="Q144" s="50"/>
      <c r="R144" s="50"/>
      <c r="S144" s="50"/>
      <c r="T144" s="50"/>
      <c r="U144" s="133">
        <f t="shared" si="69"/>
        <v>0</v>
      </c>
      <c r="V144" s="106">
        <f t="shared" si="69"/>
        <v>0</v>
      </c>
      <c r="W144" s="106">
        <f t="shared" si="69"/>
        <v>0</v>
      </c>
      <c r="X144" s="106">
        <f t="shared" si="69"/>
        <v>0</v>
      </c>
    </row>
    <row r="145" spans="2:24" ht="15.75" hidden="1" outlineLevel="1" thickBot="1" x14ac:dyDescent="0.3">
      <c r="B145" s="34"/>
      <c r="C145" s="35" t="s">
        <v>272</v>
      </c>
      <c r="D145" s="35"/>
      <c r="E145" s="36">
        <v>0.61699999999999999</v>
      </c>
      <c r="F145" s="37" t="s">
        <v>12</v>
      </c>
      <c r="G145" s="35">
        <v>94.9</v>
      </c>
      <c r="H145" s="96">
        <v>4.6989999999999998</v>
      </c>
      <c r="I145" s="36">
        <v>2.089</v>
      </c>
      <c r="J145" s="36">
        <v>0.89100000000000001</v>
      </c>
      <c r="K145" s="97">
        <v>2E-3</v>
      </c>
      <c r="L145" s="38">
        <f t="shared" si="65"/>
        <v>597.25265134957772</v>
      </c>
      <c r="M145" s="38">
        <f t="shared" si="66"/>
        <v>1123.989197745881</v>
      </c>
      <c r="N145" s="38">
        <f t="shared" si="67"/>
        <v>1338.8683263667353</v>
      </c>
      <c r="O145" s="39">
        <f t="shared" si="68"/>
        <v>7.7174867296653247</v>
      </c>
      <c r="P145" s="39"/>
      <c r="Q145" s="39"/>
      <c r="R145" s="39"/>
      <c r="S145" s="39"/>
      <c r="T145" s="39"/>
      <c r="U145" s="134">
        <f t="shared" si="69"/>
        <v>1</v>
      </c>
      <c r="V145" s="105">
        <f t="shared" si="69"/>
        <v>1</v>
      </c>
      <c r="W145" s="105">
        <f t="shared" si="69"/>
        <v>1</v>
      </c>
      <c r="X145" s="105">
        <f t="shared" si="69"/>
        <v>1</v>
      </c>
    </row>
    <row r="146" spans="2:24" ht="15.75" hidden="1" outlineLevel="1" thickBot="1" x14ac:dyDescent="0.3">
      <c r="B146" s="45"/>
      <c r="C146" s="46" t="s">
        <v>273</v>
      </c>
      <c r="D146" s="46"/>
      <c r="E146" s="47">
        <v>0.52</v>
      </c>
      <c r="F146" s="48" t="s">
        <v>12</v>
      </c>
      <c r="G146" s="46">
        <v>90.4</v>
      </c>
      <c r="H146" s="98">
        <v>-0.39900000000000002</v>
      </c>
      <c r="I146" s="47">
        <v>-0.28599999999999998</v>
      </c>
      <c r="J146" s="47">
        <v>-0.27100000000000002</v>
      </c>
      <c r="K146" s="99">
        <v>-0.16800000000000001</v>
      </c>
      <c r="L146" s="49">
        <f t="shared" si="65"/>
        <v>-168.28798244868085</v>
      </c>
      <c r="M146" s="49">
        <f t="shared" si="66"/>
        <v>-313.14909410563087</v>
      </c>
      <c r="N146" s="49">
        <f t="shared" si="67"/>
        <v>-604.35020002180318</v>
      </c>
      <c r="O146" s="50">
        <f t="shared" si="68"/>
        <v>-685.5175499415418</v>
      </c>
      <c r="P146" s="50"/>
      <c r="Q146" s="50"/>
      <c r="R146" s="50"/>
      <c r="S146" s="50"/>
      <c r="T146" s="50"/>
      <c r="U146" s="133">
        <f t="shared" si="69"/>
        <v>0</v>
      </c>
      <c r="V146" s="106">
        <f t="shared" si="69"/>
        <v>0</v>
      </c>
      <c r="W146" s="106">
        <f t="shared" si="69"/>
        <v>0</v>
      </c>
      <c r="X146" s="106">
        <f t="shared" si="69"/>
        <v>0</v>
      </c>
    </row>
    <row r="147" spans="2:24" ht="15.75" hidden="1" outlineLevel="1" thickBot="1" x14ac:dyDescent="0.3">
      <c r="B147" s="34"/>
      <c r="C147" s="35" t="s">
        <v>274</v>
      </c>
      <c r="D147" s="35"/>
      <c r="E147" s="36">
        <v>0.53200000000000003</v>
      </c>
      <c r="F147" s="37" t="s">
        <v>12</v>
      </c>
      <c r="G147" s="35">
        <v>90.2</v>
      </c>
      <c r="H147" s="96">
        <v>-0.39900000000000002</v>
      </c>
      <c r="I147" s="36">
        <v>-0.28599999999999998</v>
      </c>
      <c r="J147" s="36">
        <v>-0.27100000000000002</v>
      </c>
      <c r="K147" s="97">
        <v>-0.16800000000000001</v>
      </c>
      <c r="L147" s="38">
        <f t="shared" si="65"/>
        <v>-168.28798244868085</v>
      </c>
      <c r="M147" s="38">
        <f t="shared" si="66"/>
        <v>-313.14909410563087</v>
      </c>
      <c r="N147" s="38">
        <f t="shared" si="67"/>
        <v>-604.35020002180318</v>
      </c>
      <c r="O147" s="39">
        <f t="shared" si="68"/>
        <v>-685.5175499415418</v>
      </c>
      <c r="P147" s="39"/>
      <c r="Q147" s="39"/>
      <c r="R147" s="39"/>
      <c r="S147" s="39"/>
      <c r="T147" s="39"/>
      <c r="U147" s="134">
        <f t="shared" si="69"/>
        <v>0</v>
      </c>
      <c r="V147" s="105">
        <f t="shared" si="69"/>
        <v>0</v>
      </c>
      <c r="W147" s="105">
        <f t="shared" si="69"/>
        <v>0</v>
      </c>
      <c r="X147" s="105">
        <f t="shared" si="69"/>
        <v>0</v>
      </c>
    </row>
    <row r="148" spans="2:24" ht="15.75" hidden="1" outlineLevel="1" thickBot="1" x14ac:dyDescent="0.3">
      <c r="B148" s="51"/>
      <c r="C148" s="52" t="s">
        <v>275</v>
      </c>
      <c r="D148" s="52"/>
      <c r="E148" s="53">
        <v>0.46899999999999997</v>
      </c>
      <c r="F148" s="54" t="s">
        <v>12</v>
      </c>
      <c r="G148" s="52">
        <v>87</v>
      </c>
      <c r="H148" s="100">
        <v>-0.39900000000000002</v>
      </c>
      <c r="I148" s="53">
        <v>-0.28599999999999998</v>
      </c>
      <c r="J148" s="53">
        <v>-0.27100000000000002</v>
      </c>
      <c r="K148" s="101">
        <v>-0.16800000000000001</v>
      </c>
      <c r="L148" s="55">
        <f t="shared" si="65"/>
        <v>-168.28798244868085</v>
      </c>
      <c r="M148" s="55">
        <f t="shared" si="66"/>
        <v>-313.14909410563087</v>
      </c>
      <c r="N148" s="55">
        <f t="shared" si="67"/>
        <v>-604.35020002180318</v>
      </c>
      <c r="O148" s="56">
        <f t="shared" si="68"/>
        <v>-685.5175499415418</v>
      </c>
      <c r="P148" s="56"/>
      <c r="Q148" s="56"/>
      <c r="R148" s="56"/>
      <c r="S148" s="56"/>
      <c r="T148" s="56"/>
      <c r="U148" s="135">
        <f t="shared" si="69"/>
        <v>0</v>
      </c>
      <c r="V148" s="107">
        <f t="shared" si="69"/>
        <v>0</v>
      </c>
      <c r="W148" s="107">
        <f t="shared" si="69"/>
        <v>0</v>
      </c>
      <c r="X148" s="107">
        <f t="shared" si="69"/>
        <v>0</v>
      </c>
    </row>
    <row r="149" spans="2:24" ht="15.75" collapsed="1" thickBot="1" x14ac:dyDescent="0.3">
      <c r="B149" s="57" t="s">
        <v>115</v>
      </c>
      <c r="C149" s="58">
        <v>8</v>
      </c>
      <c r="D149" s="66">
        <v>42034</v>
      </c>
      <c r="E149" s="66">
        <v>42396</v>
      </c>
      <c r="F149" s="59" t="s">
        <v>12</v>
      </c>
      <c r="G149" s="70">
        <f>AVERAGE(G141:G148)</f>
        <v>95.987499999999997</v>
      </c>
      <c r="H149" s="102">
        <f ca="1">((L149/AmountInvested)+1)^(1/Frac10day)-1</f>
        <v>-0.39899999999999869</v>
      </c>
      <c r="I149" s="65">
        <f ca="1">((M149/AmountInvested)+1)^(1/Frac25day)-1</f>
        <v>-0.28600000000000048</v>
      </c>
      <c r="J149" s="65">
        <f ca="1">((N149/AmountInvested)+1)^(1/Frac50day)-1</f>
        <v>-0.2709999999999998</v>
      </c>
      <c r="K149" s="103">
        <f ca="1">((O149/AmountInvested)+1)^(1/Frac99day)-1</f>
        <v>0.18899999999999983</v>
      </c>
      <c r="L149" s="60">
        <f ca="1">AVERAGE(OFFSET(L141,,,IncludeRanks))</f>
        <v>-168.28798244868085</v>
      </c>
      <c r="M149" s="60">
        <f ca="1">AVERAGE(OFFSET(M141,,,IncludeRanks))</f>
        <v>-313.14909410563087</v>
      </c>
      <c r="N149" s="60">
        <f ca="1">AVERAGE(OFFSET(N141,,,IncludeRanks))</f>
        <v>-604.35020002180318</v>
      </c>
      <c r="O149" s="61">
        <f ca="1">AVERAGE(OFFSET(O141,,,IncludeRanks))</f>
        <v>691.25158499962345</v>
      </c>
      <c r="P149" s="61">
        <v>168</v>
      </c>
      <c r="Q149" s="61">
        <v>322</v>
      </c>
      <c r="R149" s="61">
        <v>612</v>
      </c>
      <c r="S149" s="61">
        <v>693</v>
      </c>
      <c r="T149" s="61"/>
      <c r="U149" s="136">
        <f ca="1">SUM(OFFSET(U141,,,IncludeRanks))/IncludeRanks</f>
        <v>0</v>
      </c>
      <c r="V149" s="136">
        <f ca="1">SUM(OFFSET(V141,,,IncludeRanks))/IncludeRanks</f>
        <v>0</v>
      </c>
      <c r="W149" s="136">
        <f ca="1">SUM(OFFSET(W141,,,IncludeRanks))/IncludeRanks</f>
        <v>0</v>
      </c>
      <c r="X149" s="136">
        <f ca="1">SUM(OFFSET(X141,,,IncludeRanks))/IncludeRanks</f>
        <v>1</v>
      </c>
    </row>
    <row r="150" spans="2:24" ht="15.75" hidden="1" outlineLevel="1" thickBot="1" x14ac:dyDescent="0.3">
      <c r="B150" s="40"/>
      <c r="C150" s="41" t="s">
        <v>80</v>
      </c>
      <c r="D150" s="41" t="s">
        <v>81</v>
      </c>
      <c r="E150" s="42" t="s">
        <v>82</v>
      </c>
      <c r="F150" s="43" t="s">
        <v>83</v>
      </c>
      <c r="G150" s="41" t="s">
        <v>0</v>
      </c>
      <c r="H150" s="112" t="s">
        <v>156</v>
      </c>
      <c r="I150" s="113" t="s">
        <v>86</v>
      </c>
      <c r="J150" s="113" t="s">
        <v>87</v>
      </c>
      <c r="K150" s="114" t="s">
        <v>145</v>
      </c>
      <c r="L150" s="77" t="s">
        <v>134</v>
      </c>
      <c r="M150" s="41" t="s">
        <v>78</v>
      </c>
      <c r="N150" s="41" t="s">
        <v>79</v>
      </c>
      <c r="O150" s="44" t="s">
        <v>146</v>
      </c>
      <c r="P150" s="44"/>
      <c r="Q150" s="44"/>
      <c r="R150" s="44"/>
      <c r="S150" s="44"/>
      <c r="T150" s="44"/>
      <c r="U150" s="137"/>
      <c r="V150" s="137"/>
      <c r="W150" s="137"/>
      <c r="X150" s="137"/>
    </row>
    <row r="151" spans="2:24" ht="15.75" hidden="1" outlineLevel="1" thickBot="1" x14ac:dyDescent="0.3">
      <c r="B151" s="34"/>
      <c r="C151" s="35" t="s">
        <v>276</v>
      </c>
      <c r="D151" s="35"/>
      <c r="E151" s="36">
        <v>0.81299999999999994</v>
      </c>
      <c r="F151" s="37" t="s">
        <v>71</v>
      </c>
      <c r="G151" s="35">
        <v>133.30000000000001</v>
      </c>
      <c r="H151" s="96">
        <v>-0.215</v>
      </c>
      <c r="I151" s="36">
        <v>-0.2</v>
      </c>
      <c r="J151" s="36">
        <v>0.77200000000000002</v>
      </c>
      <c r="K151" s="97">
        <v>0.33500000000000002</v>
      </c>
      <c r="L151" s="38">
        <f t="shared" ref="L151:L158" si="70">AmountInvested*(1+H151)^(Frac10day)-AmountInvested</f>
        <v>-80.365846253538621</v>
      </c>
      <c r="M151" s="38">
        <f t="shared" ref="M151:M158" si="71">AmountInvested*(1+I151)^(Frac25day)-AmountInvested</f>
        <v>-208.54140031757925</v>
      </c>
      <c r="N151" s="38">
        <f t="shared" ref="N151:N158" si="72">AmountInvested*(1+J151)^(Frac50day)-AmountInvested</f>
        <v>1194.444847113733</v>
      </c>
      <c r="O151" s="39">
        <f t="shared" ref="O151:O158" si="73">AmountInvested*(1+K151)^(Frac99day)-AmountInvested</f>
        <v>1180.2035605730653</v>
      </c>
      <c r="P151" s="39"/>
      <c r="Q151" s="39"/>
      <c r="R151" s="39"/>
      <c r="S151" s="39"/>
      <c r="T151" s="39"/>
      <c r="U151" s="132">
        <f t="shared" ref="U151:X158" si="74">IF(L151&gt;0, 1, 0)</f>
        <v>0</v>
      </c>
      <c r="V151" s="105">
        <f t="shared" si="74"/>
        <v>0</v>
      </c>
      <c r="W151" s="105">
        <f t="shared" si="74"/>
        <v>1</v>
      </c>
      <c r="X151" s="105">
        <f t="shared" si="74"/>
        <v>1</v>
      </c>
    </row>
    <row r="152" spans="2:24" ht="15.75" hidden="1" outlineLevel="1" thickBot="1" x14ac:dyDescent="0.3">
      <c r="B152" s="45"/>
      <c r="C152" s="46" t="s">
        <v>277</v>
      </c>
      <c r="D152" s="46"/>
      <c r="E152" s="47">
        <v>0.72</v>
      </c>
      <c r="F152" s="48" t="s">
        <v>71</v>
      </c>
      <c r="G152" s="46">
        <v>128.30000000000001</v>
      </c>
      <c r="H152" s="98">
        <v>4.9649999999999999</v>
      </c>
      <c r="I152" s="47">
        <v>0.71099999999999997</v>
      </c>
      <c r="J152" s="47">
        <v>1.1060000000000001</v>
      </c>
      <c r="K152" s="99">
        <v>0.41499999999999998</v>
      </c>
      <c r="L152" s="49">
        <f t="shared" si="70"/>
        <v>613.37920996525827</v>
      </c>
      <c r="M152" s="49">
        <f t="shared" si="71"/>
        <v>520.32501691709331</v>
      </c>
      <c r="N152" s="49">
        <f t="shared" si="72"/>
        <v>1582.2562907399279</v>
      </c>
      <c r="O152" s="50">
        <f t="shared" si="73"/>
        <v>1434.2777249755418</v>
      </c>
      <c r="P152" s="50"/>
      <c r="Q152" s="50"/>
      <c r="R152" s="50"/>
      <c r="S152" s="50"/>
      <c r="T152" s="50"/>
      <c r="U152" s="133">
        <f t="shared" si="74"/>
        <v>1</v>
      </c>
      <c r="V152" s="106">
        <f t="shared" si="74"/>
        <v>1</v>
      </c>
      <c r="W152" s="106">
        <f t="shared" si="74"/>
        <v>1</v>
      </c>
      <c r="X152" s="106">
        <f t="shared" si="74"/>
        <v>1</v>
      </c>
    </row>
    <row r="153" spans="2:24" ht="15.75" hidden="1" outlineLevel="1" thickBot="1" x14ac:dyDescent="0.3">
      <c r="B153" s="34"/>
      <c r="C153" s="35" t="s">
        <v>278</v>
      </c>
      <c r="D153" s="35"/>
      <c r="E153" s="36">
        <v>0.76700000000000002</v>
      </c>
      <c r="F153" s="37" t="s">
        <v>71</v>
      </c>
      <c r="G153" s="35">
        <v>117.3</v>
      </c>
      <c r="H153" s="96">
        <v>4.9649999999999999</v>
      </c>
      <c r="I153" s="36">
        <v>0.71099999999999997</v>
      </c>
      <c r="J153" s="36">
        <v>0.628</v>
      </c>
      <c r="K153" s="97">
        <v>0.24</v>
      </c>
      <c r="L153" s="38">
        <f t="shared" si="70"/>
        <v>613.37920996525827</v>
      </c>
      <c r="M153" s="38">
        <f t="shared" si="71"/>
        <v>520.32501691709331</v>
      </c>
      <c r="N153" s="38">
        <f t="shared" si="72"/>
        <v>1008.8751508641872</v>
      </c>
      <c r="O153" s="39">
        <f t="shared" si="73"/>
        <v>866.03627795378088</v>
      </c>
      <c r="P153" s="39"/>
      <c r="Q153" s="39"/>
      <c r="R153" s="39"/>
      <c r="S153" s="39"/>
      <c r="T153" s="39"/>
      <c r="U153" s="134">
        <f t="shared" si="74"/>
        <v>1</v>
      </c>
      <c r="V153" s="105">
        <f t="shared" si="74"/>
        <v>1</v>
      </c>
      <c r="W153" s="105">
        <f t="shared" si="74"/>
        <v>1</v>
      </c>
      <c r="X153" s="105">
        <f t="shared" si="74"/>
        <v>1</v>
      </c>
    </row>
    <row r="154" spans="2:24" ht="15.75" hidden="1" outlineLevel="1" thickBot="1" x14ac:dyDescent="0.3">
      <c r="B154" s="45"/>
      <c r="C154" s="46" t="s">
        <v>279</v>
      </c>
      <c r="D154" s="46"/>
      <c r="E154" s="47">
        <v>0.96199999999999997</v>
      </c>
      <c r="F154" s="48" t="s">
        <v>71</v>
      </c>
      <c r="G154" s="46">
        <v>116.6</v>
      </c>
      <c r="H154" s="98">
        <v>4.9649999999999999</v>
      </c>
      <c r="I154" s="47">
        <v>0.71099999999999997</v>
      </c>
      <c r="J154" s="47">
        <v>1.3109999999999999</v>
      </c>
      <c r="K154" s="99">
        <v>0.42</v>
      </c>
      <c r="L154" s="49">
        <f t="shared" si="70"/>
        <v>613.37920996525827</v>
      </c>
      <c r="M154" s="49">
        <f t="shared" si="71"/>
        <v>520.32501691709331</v>
      </c>
      <c r="N154" s="49">
        <f t="shared" si="72"/>
        <v>1796.3982382100694</v>
      </c>
      <c r="O154" s="50">
        <f t="shared" si="73"/>
        <v>1449.8611960534818</v>
      </c>
      <c r="P154" s="50"/>
      <c r="Q154" s="50"/>
      <c r="R154" s="50"/>
      <c r="S154" s="50"/>
      <c r="T154" s="50"/>
      <c r="U154" s="133">
        <f t="shared" si="74"/>
        <v>1</v>
      </c>
      <c r="V154" s="106">
        <f t="shared" si="74"/>
        <v>1</v>
      </c>
      <c r="W154" s="106">
        <f t="shared" si="74"/>
        <v>1</v>
      </c>
      <c r="X154" s="106">
        <f t="shared" si="74"/>
        <v>1</v>
      </c>
    </row>
    <row r="155" spans="2:24" ht="15.75" hidden="1" outlineLevel="1" thickBot="1" x14ac:dyDescent="0.3">
      <c r="B155" s="34"/>
      <c r="C155" s="35" t="s">
        <v>280</v>
      </c>
      <c r="D155" s="35"/>
      <c r="E155" s="36">
        <v>0.91300000000000003</v>
      </c>
      <c r="F155" s="37" t="s">
        <v>71</v>
      </c>
      <c r="G155" s="35">
        <v>113.9</v>
      </c>
      <c r="H155" s="96">
        <v>4.9649999999999999</v>
      </c>
      <c r="I155" s="36">
        <v>0.71099999999999997</v>
      </c>
      <c r="J155" s="36">
        <v>1.2829999999999999</v>
      </c>
      <c r="K155" s="97">
        <v>0.41099999999999998</v>
      </c>
      <c r="L155" s="38">
        <f t="shared" si="70"/>
        <v>613.37920996525827</v>
      </c>
      <c r="M155" s="38">
        <f t="shared" si="71"/>
        <v>520.32501691709331</v>
      </c>
      <c r="N155" s="38">
        <f t="shared" si="72"/>
        <v>1768.0722093928853</v>
      </c>
      <c r="O155" s="39">
        <f t="shared" si="73"/>
        <v>1421.7865920613003</v>
      </c>
      <c r="P155" s="39"/>
      <c r="Q155" s="39"/>
      <c r="R155" s="39"/>
      <c r="S155" s="39"/>
      <c r="T155" s="39"/>
      <c r="U155" s="134">
        <f t="shared" si="74"/>
        <v>1</v>
      </c>
      <c r="V155" s="105">
        <f t="shared" si="74"/>
        <v>1</v>
      </c>
      <c r="W155" s="105">
        <f t="shared" si="74"/>
        <v>1</v>
      </c>
      <c r="X155" s="105">
        <f t="shared" si="74"/>
        <v>1</v>
      </c>
    </row>
    <row r="156" spans="2:24" ht="15.75" hidden="1" outlineLevel="1" thickBot="1" x14ac:dyDescent="0.3">
      <c r="B156" s="45"/>
      <c r="C156" s="46" t="s">
        <v>281</v>
      </c>
      <c r="D156" s="46"/>
      <c r="E156" s="47">
        <v>0.74299999999999999</v>
      </c>
      <c r="F156" s="48" t="s">
        <v>71</v>
      </c>
      <c r="G156" s="46">
        <v>86</v>
      </c>
      <c r="H156" s="98">
        <v>4.9649999999999999</v>
      </c>
      <c r="I156" s="47">
        <v>0.71099999999999997</v>
      </c>
      <c r="J156" s="47">
        <v>1.3120000000000001</v>
      </c>
      <c r="K156" s="99">
        <v>0.41</v>
      </c>
      <c r="L156" s="49">
        <f t="shared" si="70"/>
        <v>613.37920996525827</v>
      </c>
      <c r="M156" s="49">
        <f t="shared" si="71"/>
        <v>520.32501691709331</v>
      </c>
      <c r="N156" s="49">
        <f t="shared" si="72"/>
        <v>1797.404775481642</v>
      </c>
      <c r="O156" s="50">
        <f t="shared" si="73"/>
        <v>1418.6604131581498</v>
      </c>
      <c r="P156" s="50"/>
      <c r="Q156" s="50"/>
      <c r="R156" s="50"/>
      <c r="S156" s="50"/>
      <c r="T156" s="50"/>
      <c r="U156" s="133">
        <f t="shared" si="74"/>
        <v>1</v>
      </c>
      <c r="V156" s="106">
        <f t="shared" si="74"/>
        <v>1</v>
      </c>
      <c r="W156" s="106">
        <f t="shared" si="74"/>
        <v>1</v>
      </c>
      <c r="X156" s="106">
        <f t="shared" si="74"/>
        <v>1</v>
      </c>
    </row>
    <row r="157" spans="2:24" ht="15.75" hidden="1" outlineLevel="1" thickBot="1" x14ac:dyDescent="0.3">
      <c r="B157" s="34"/>
      <c r="C157" s="35" t="s">
        <v>282</v>
      </c>
      <c r="D157" s="35"/>
      <c r="E157" s="36">
        <v>0.77300000000000002</v>
      </c>
      <c r="F157" s="37" t="s">
        <v>71</v>
      </c>
      <c r="G157" s="35">
        <v>85.7</v>
      </c>
      <c r="H157" s="96">
        <v>4.9649999999999999</v>
      </c>
      <c r="I157" s="36">
        <v>0.71099999999999997</v>
      </c>
      <c r="J157" s="36">
        <v>1.1930000000000001</v>
      </c>
      <c r="K157" s="97">
        <v>0.39700000000000002</v>
      </c>
      <c r="L157" s="38">
        <f t="shared" si="70"/>
        <v>613.37920996525827</v>
      </c>
      <c r="M157" s="38">
        <f t="shared" si="71"/>
        <v>520.32501691709331</v>
      </c>
      <c r="N157" s="38">
        <f t="shared" si="72"/>
        <v>1675.0940893936913</v>
      </c>
      <c r="O157" s="39">
        <f t="shared" si="73"/>
        <v>1377.8956312797854</v>
      </c>
      <c r="P157" s="39"/>
      <c r="Q157" s="39"/>
      <c r="R157" s="39"/>
      <c r="S157" s="39"/>
      <c r="T157" s="39"/>
      <c r="U157" s="134">
        <f t="shared" si="74"/>
        <v>1</v>
      </c>
      <c r="V157" s="105">
        <f t="shared" si="74"/>
        <v>1</v>
      </c>
      <c r="W157" s="105">
        <f t="shared" si="74"/>
        <v>1</v>
      </c>
      <c r="X157" s="105">
        <f t="shared" si="74"/>
        <v>1</v>
      </c>
    </row>
    <row r="158" spans="2:24" ht="15.75" hidden="1" outlineLevel="1" thickBot="1" x14ac:dyDescent="0.3">
      <c r="B158" s="51"/>
      <c r="C158" s="52" t="s">
        <v>283</v>
      </c>
      <c r="D158" s="52"/>
      <c r="E158" s="53">
        <v>0.82</v>
      </c>
      <c r="F158" s="54" t="s">
        <v>71</v>
      </c>
      <c r="G158" s="52">
        <v>83.7</v>
      </c>
      <c r="H158" s="100">
        <v>4.9649999999999999</v>
      </c>
      <c r="I158" s="53">
        <v>0.71099999999999997</v>
      </c>
      <c r="J158" s="53">
        <v>1.0669999999999999</v>
      </c>
      <c r="K158" s="101">
        <v>0.30599999999999999</v>
      </c>
      <c r="L158" s="55">
        <f t="shared" si="70"/>
        <v>613.37920996525827</v>
      </c>
      <c r="M158" s="55">
        <f t="shared" si="71"/>
        <v>520.32501691709331</v>
      </c>
      <c r="N158" s="55">
        <f t="shared" si="72"/>
        <v>1539.6368678772469</v>
      </c>
      <c r="O158" s="56">
        <f t="shared" si="73"/>
        <v>1085.7976948932774</v>
      </c>
      <c r="P158" s="56"/>
      <c r="Q158" s="56"/>
      <c r="R158" s="56"/>
      <c r="S158" s="56"/>
      <c r="T158" s="56"/>
      <c r="U158" s="135">
        <f t="shared" si="74"/>
        <v>1</v>
      </c>
      <c r="V158" s="107">
        <f t="shared" si="74"/>
        <v>1</v>
      </c>
      <c r="W158" s="107">
        <f t="shared" si="74"/>
        <v>1</v>
      </c>
      <c r="X158" s="107">
        <f t="shared" si="74"/>
        <v>1</v>
      </c>
    </row>
    <row r="159" spans="2:24" ht="15.75" collapsed="1" thickBot="1" x14ac:dyDescent="0.3">
      <c r="B159" s="57" t="s">
        <v>96</v>
      </c>
      <c r="C159" s="58">
        <v>8</v>
      </c>
      <c r="D159" s="66">
        <v>42025</v>
      </c>
      <c r="E159" s="66">
        <v>42384</v>
      </c>
      <c r="F159" s="59" t="s">
        <v>71</v>
      </c>
      <c r="G159" s="70">
        <f>AVERAGE(G151:G158)</f>
        <v>108.10000000000001</v>
      </c>
      <c r="H159" s="102">
        <f ca="1">((L159/AmountInvested)+1)^(1/Frac10day)-1</f>
        <v>-0.21499999999999697</v>
      </c>
      <c r="I159" s="65">
        <f ca="1">((M159/AmountInvested)+1)^(1/Frac25day)-1</f>
        <v>-0.19999999999999907</v>
      </c>
      <c r="J159" s="65">
        <f ca="1">((N159/AmountInvested)+1)^(1/Frac50day)-1</f>
        <v>0.77200000000000046</v>
      </c>
      <c r="K159" s="103">
        <f ca="1">((O159/AmountInvested)+1)^(1/Frac99day)-1</f>
        <v>0.33499999999999996</v>
      </c>
      <c r="L159" s="60">
        <f ca="1">AVERAGE(OFFSET(L151,,,IncludeRanks))</f>
        <v>-80.365846253538621</v>
      </c>
      <c r="M159" s="60">
        <f ca="1">AVERAGE(OFFSET(M151,,,IncludeRanks))</f>
        <v>-208.54140031757925</v>
      </c>
      <c r="N159" s="60">
        <f ca="1">AVERAGE(OFFSET(N151,,,IncludeRanks))</f>
        <v>1194.444847113733</v>
      </c>
      <c r="O159" s="61">
        <f ca="1">AVERAGE(OFFSET(O151,,,IncludeRanks))</f>
        <v>1180.2035605730653</v>
      </c>
      <c r="P159" s="61">
        <v>613</v>
      </c>
      <c r="Q159" s="61">
        <v>520</v>
      </c>
      <c r="R159" s="61">
        <v>1086</v>
      </c>
      <c r="S159" s="61">
        <v>1605</v>
      </c>
      <c r="T159" s="61"/>
      <c r="U159" s="136">
        <f ca="1">SUM(OFFSET(U151,,,IncludeRanks))/IncludeRanks</f>
        <v>0</v>
      </c>
      <c r="V159" s="136">
        <f ca="1">SUM(OFFSET(V151,,,IncludeRanks))/IncludeRanks</f>
        <v>0</v>
      </c>
      <c r="W159" s="136">
        <f ca="1">SUM(OFFSET(W151,,,IncludeRanks))/IncludeRanks</f>
        <v>1</v>
      </c>
      <c r="X159" s="136">
        <f ca="1">SUM(OFFSET(X151,,,IncludeRanks))/IncludeRanks</f>
        <v>1</v>
      </c>
    </row>
    <row r="160" spans="2:24" ht="15.75" hidden="1" outlineLevel="1" thickBot="1" x14ac:dyDescent="0.3">
      <c r="B160" s="40"/>
      <c r="C160" s="41" t="s">
        <v>80</v>
      </c>
      <c r="D160" s="41" t="s">
        <v>81</v>
      </c>
      <c r="E160" s="42" t="s">
        <v>82</v>
      </c>
      <c r="F160" s="43" t="s">
        <v>83</v>
      </c>
      <c r="G160" s="41" t="s">
        <v>0</v>
      </c>
      <c r="H160" s="112" t="s">
        <v>156</v>
      </c>
      <c r="I160" s="113" t="s">
        <v>86</v>
      </c>
      <c r="J160" s="113" t="s">
        <v>87</v>
      </c>
      <c r="K160" s="114" t="s">
        <v>145</v>
      </c>
      <c r="L160" s="77" t="s">
        <v>134</v>
      </c>
      <c r="M160" s="41" t="s">
        <v>78</v>
      </c>
      <c r="N160" s="41" t="s">
        <v>79</v>
      </c>
      <c r="O160" s="44" t="s">
        <v>146</v>
      </c>
      <c r="P160" s="44"/>
      <c r="Q160" s="44"/>
      <c r="R160" s="44"/>
      <c r="S160" s="44"/>
      <c r="T160" s="44"/>
      <c r="U160" s="137"/>
      <c r="V160" s="137"/>
      <c r="W160" s="137"/>
      <c r="X160" s="137"/>
    </row>
    <row r="161" spans="2:24" ht="15.75" hidden="1" outlineLevel="1" thickBot="1" x14ac:dyDescent="0.3">
      <c r="B161" s="34"/>
      <c r="C161" s="35" t="s">
        <v>284</v>
      </c>
      <c r="D161" s="35"/>
      <c r="E161" s="36">
        <v>1.2010000000000001</v>
      </c>
      <c r="F161" s="37" t="s">
        <v>71</v>
      </c>
      <c r="G161" s="35">
        <v>95.1</v>
      </c>
      <c r="H161" s="96">
        <v>-0.97899999999999998</v>
      </c>
      <c r="I161" s="62">
        <v>-0.38800000000000001</v>
      </c>
      <c r="J161" s="62">
        <v>-0.42499999999999999</v>
      </c>
      <c r="K161" s="105">
        <v>-0.71199999999999997</v>
      </c>
      <c r="L161" s="38">
        <f t="shared" ref="L161:L168" si="75">AmountInvested*(1+H161)^(Frac10day)-AmountInvested</f>
        <v>-1208.2774021197056</v>
      </c>
      <c r="M161" s="38">
        <f t="shared" ref="M161:M168" si="76">AmountInvested*(1+I161)^(Frac25day)-AmountInvested</f>
        <v>-453.15512135193603</v>
      </c>
      <c r="N161" s="38">
        <f t="shared" ref="N161:N168" si="77">AmountInvested*(1+J161)^(Frac50day)-AmountInvested</f>
        <v>-1033.9498517802331</v>
      </c>
      <c r="O161" s="39">
        <f t="shared" ref="O161:O168" si="78">AmountInvested*(1+K161)^(Frac99day)-AmountInvested</f>
        <v>-3816.0576419017334</v>
      </c>
      <c r="P161" s="39"/>
      <c r="Q161" s="39"/>
      <c r="R161" s="39"/>
      <c r="S161" s="39"/>
      <c r="T161" s="39"/>
      <c r="U161" s="132">
        <f t="shared" ref="U161:X168" si="79">IF(L161&gt;0, 1, 0)</f>
        <v>0</v>
      </c>
      <c r="V161" s="105">
        <f t="shared" si="79"/>
        <v>0</v>
      </c>
      <c r="W161" s="105">
        <f t="shared" si="79"/>
        <v>0</v>
      </c>
      <c r="X161" s="105">
        <f t="shared" si="79"/>
        <v>0</v>
      </c>
    </row>
    <row r="162" spans="2:24" ht="15.75" hidden="1" outlineLevel="1" thickBot="1" x14ac:dyDescent="0.3">
      <c r="B162" s="45"/>
      <c r="C162" s="46" t="s">
        <v>285</v>
      </c>
      <c r="D162" s="46"/>
      <c r="E162" s="47">
        <v>0.40699999999999997</v>
      </c>
      <c r="F162" s="48" t="s">
        <v>12</v>
      </c>
      <c r="G162" s="46">
        <v>29.8</v>
      </c>
      <c r="H162" s="98">
        <v>0.60899999999999999</v>
      </c>
      <c r="I162" s="63">
        <v>-0.309</v>
      </c>
      <c r="J162" s="63">
        <v>-0.33300000000000002</v>
      </c>
      <c r="K162" s="106">
        <v>-0.28399999999999997</v>
      </c>
      <c r="L162" s="49">
        <f t="shared" si="75"/>
        <v>159.80099915380561</v>
      </c>
      <c r="M162" s="49">
        <f t="shared" si="76"/>
        <v>-343.05850085873317</v>
      </c>
      <c r="N162" s="49">
        <f t="shared" si="77"/>
        <v>-767.61918101399897</v>
      </c>
      <c r="O162" s="50">
        <f t="shared" si="78"/>
        <v>-1210.1734372969095</v>
      </c>
      <c r="P162" s="50"/>
      <c r="Q162" s="50"/>
      <c r="R162" s="50"/>
      <c r="S162" s="50"/>
      <c r="T162" s="50"/>
      <c r="U162" s="133">
        <f t="shared" si="79"/>
        <v>1</v>
      </c>
      <c r="V162" s="106">
        <f t="shared" si="79"/>
        <v>0</v>
      </c>
      <c r="W162" s="106">
        <f t="shared" si="79"/>
        <v>0</v>
      </c>
      <c r="X162" s="106">
        <f t="shared" si="79"/>
        <v>0</v>
      </c>
    </row>
    <row r="163" spans="2:24" ht="15.75" hidden="1" outlineLevel="1" thickBot="1" x14ac:dyDescent="0.3">
      <c r="B163" s="34"/>
      <c r="C163" s="35" t="s">
        <v>286</v>
      </c>
      <c r="D163" s="35"/>
      <c r="E163" s="36">
        <v>0.40699999999999997</v>
      </c>
      <c r="F163" s="37" t="s">
        <v>12</v>
      </c>
      <c r="G163" s="35">
        <v>29.8</v>
      </c>
      <c r="H163" s="96">
        <v>0.60899999999999999</v>
      </c>
      <c r="I163" s="62">
        <v>-0.309</v>
      </c>
      <c r="J163" s="62">
        <v>-0.33300000000000002</v>
      </c>
      <c r="K163" s="105">
        <v>-0.28399999999999997</v>
      </c>
      <c r="L163" s="38">
        <f t="shared" si="75"/>
        <v>159.80099915380561</v>
      </c>
      <c r="M163" s="38">
        <f t="shared" si="76"/>
        <v>-343.05850085873317</v>
      </c>
      <c r="N163" s="38">
        <f t="shared" si="77"/>
        <v>-767.61918101399897</v>
      </c>
      <c r="O163" s="39">
        <f t="shared" si="78"/>
        <v>-1210.1734372969095</v>
      </c>
      <c r="P163" s="39"/>
      <c r="Q163" s="39"/>
      <c r="R163" s="39"/>
      <c r="S163" s="39"/>
      <c r="T163" s="39"/>
      <c r="U163" s="134">
        <f t="shared" si="79"/>
        <v>1</v>
      </c>
      <c r="V163" s="105">
        <f t="shared" si="79"/>
        <v>0</v>
      </c>
      <c r="W163" s="105">
        <f t="shared" si="79"/>
        <v>0</v>
      </c>
      <c r="X163" s="105">
        <f t="shared" si="79"/>
        <v>0</v>
      </c>
    </row>
    <row r="164" spans="2:24" ht="15.75" hidden="1" outlineLevel="1" thickBot="1" x14ac:dyDescent="0.3">
      <c r="B164" s="45"/>
      <c r="C164" s="46" t="s">
        <v>287</v>
      </c>
      <c r="D164" s="46"/>
      <c r="E164" s="47">
        <v>0.75800000000000001</v>
      </c>
      <c r="F164" s="48" t="s">
        <v>71</v>
      </c>
      <c r="G164" s="46">
        <v>29.2</v>
      </c>
      <c r="H164" s="98">
        <v>0.54100000000000004</v>
      </c>
      <c r="I164" s="63">
        <v>0.31</v>
      </c>
      <c r="J164" s="63">
        <v>0.247</v>
      </c>
      <c r="K164" s="106">
        <v>0.311</v>
      </c>
      <c r="L164" s="49">
        <f t="shared" si="75"/>
        <v>145.18773422682534</v>
      </c>
      <c r="M164" s="49">
        <f t="shared" si="76"/>
        <v>258.30523117486518</v>
      </c>
      <c r="N164" s="49">
        <f t="shared" si="77"/>
        <v>444.96509183577109</v>
      </c>
      <c r="O164" s="50">
        <f t="shared" si="78"/>
        <v>1102.1657271445201</v>
      </c>
      <c r="P164" s="50"/>
      <c r="Q164" s="50"/>
      <c r="R164" s="50"/>
      <c r="S164" s="50"/>
      <c r="T164" s="50"/>
      <c r="U164" s="133">
        <f t="shared" si="79"/>
        <v>1</v>
      </c>
      <c r="V164" s="106">
        <f t="shared" si="79"/>
        <v>1</v>
      </c>
      <c r="W164" s="106">
        <f t="shared" si="79"/>
        <v>1</v>
      </c>
      <c r="X164" s="106">
        <f t="shared" si="79"/>
        <v>1</v>
      </c>
    </row>
    <row r="165" spans="2:24" ht="15.75" hidden="1" outlineLevel="1" thickBot="1" x14ac:dyDescent="0.3">
      <c r="B165" s="34"/>
      <c r="C165" s="35" t="s">
        <v>288</v>
      </c>
      <c r="D165" s="35"/>
      <c r="E165" s="36">
        <v>0.63500000000000001</v>
      </c>
      <c r="F165" s="37" t="s">
        <v>12</v>
      </c>
      <c r="G165" s="35">
        <v>19.100000000000001</v>
      </c>
      <c r="H165" s="96">
        <v>2.524</v>
      </c>
      <c r="I165" s="62">
        <v>-0.69399999999999995</v>
      </c>
      <c r="J165" s="62">
        <v>-0.20100000000000001</v>
      </c>
      <c r="K165" s="105">
        <v>0.02</v>
      </c>
      <c r="L165" s="38">
        <f t="shared" si="75"/>
        <v>428.80459147562578</v>
      </c>
      <c r="M165" s="38">
        <f t="shared" si="76"/>
        <v>-1058.1111187287479</v>
      </c>
      <c r="N165" s="38">
        <f t="shared" si="77"/>
        <v>-432.90555187446444</v>
      </c>
      <c r="O165" s="39">
        <f t="shared" si="78"/>
        <v>76.753198388154487</v>
      </c>
      <c r="P165" s="39"/>
      <c r="Q165" s="39"/>
      <c r="R165" s="39"/>
      <c r="S165" s="39"/>
      <c r="T165" s="39"/>
      <c r="U165" s="134">
        <f t="shared" si="79"/>
        <v>1</v>
      </c>
      <c r="V165" s="105">
        <f t="shared" si="79"/>
        <v>0</v>
      </c>
      <c r="W165" s="105">
        <f t="shared" si="79"/>
        <v>0</v>
      </c>
      <c r="X165" s="105">
        <f t="shared" si="79"/>
        <v>1</v>
      </c>
    </row>
    <row r="166" spans="2:24" ht="15.75" hidden="1" outlineLevel="1" thickBot="1" x14ac:dyDescent="0.3">
      <c r="B166" s="45"/>
      <c r="C166" s="46" t="s">
        <v>289</v>
      </c>
      <c r="D166" s="46"/>
      <c r="E166" s="47">
        <v>0.99099999999999999</v>
      </c>
      <c r="F166" s="48" t="s">
        <v>71</v>
      </c>
      <c r="G166" s="46">
        <v>13.9</v>
      </c>
      <c r="H166" s="98">
        <v>-0.877</v>
      </c>
      <c r="I166" s="63">
        <v>0.17499999999999999</v>
      </c>
      <c r="J166" s="63">
        <v>-0.32400000000000001</v>
      </c>
      <c r="K166" s="106">
        <v>-0.26400000000000001</v>
      </c>
      <c r="L166" s="49">
        <f t="shared" si="75"/>
        <v>-674.68515150353051</v>
      </c>
      <c r="M166" s="49">
        <f t="shared" si="76"/>
        <v>153.47454315882169</v>
      </c>
      <c r="N166" s="49">
        <f t="shared" si="77"/>
        <v>-743.18225179496403</v>
      </c>
      <c r="O166" s="50">
        <f t="shared" si="78"/>
        <v>-1116.173975863132</v>
      </c>
      <c r="P166" s="50"/>
      <c r="Q166" s="50"/>
      <c r="R166" s="50"/>
      <c r="S166" s="50"/>
      <c r="T166" s="50"/>
      <c r="U166" s="133">
        <f t="shared" si="79"/>
        <v>0</v>
      </c>
      <c r="V166" s="106">
        <f t="shared" si="79"/>
        <v>1</v>
      </c>
      <c r="W166" s="106">
        <f t="shared" si="79"/>
        <v>0</v>
      </c>
      <c r="X166" s="106">
        <f t="shared" si="79"/>
        <v>0</v>
      </c>
    </row>
    <row r="167" spans="2:24" ht="15.75" hidden="1" outlineLevel="1" thickBot="1" x14ac:dyDescent="0.3">
      <c r="B167" s="34"/>
      <c r="C167" s="35" t="s">
        <v>290</v>
      </c>
      <c r="D167" s="67"/>
      <c r="E167" s="36">
        <v>0.253</v>
      </c>
      <c r="F167" s="37" t="s">
        <v>12</v>
      </c>
      <c r="G167" s="35">
        <v>13.1</v>
      </c>
      <c r="H167" s="96">
        <v>-2.7E-2</v>
      </c>
      <c r="I167" s="62">
        <v>-0.27</v>
      </c>
      <c r="J167" s="62">
        <v>0.441</v>
      </c>
      <c r="K167" s="105">
        <v>0.13300000000000001</v>
      </c>
      <c r="L167" s="38">
        <f t="shared" si="75"/>
        <v>-9.1195714063687774</v>
      </c>
      <c r="M167" s="38">
        <f t="shared" si="76"/>
        <v>-292.85293012835973</v>
      </c>
      <c r="N167" s="38">
        <f t="shared" si="77"/>
        <v>747.11904022708404</v>
      </c>
      <c r="O167" s="39">
        <f t="shared" si="78"/>
        <v>493.94468764196972</v>
      </c>
      <c r="P167" s="39"/>
      <c r="Q167" s="39"/>
      <c r="R167" s="39"/>
      <c r="S167" s="39"/>
      <c r="T167" s="39"/>
      <c r="U167" s="134">
        <f t="shared" si="79"/>
        <v>0</v>
      </c>
      <c r="V167" s="105">
        <f t="shared" si="79"/>
        <v>0</v>
      </c>
      <c r="W167" s="105">
        <f t="shared" si="79"/>
        <v>1</v>
      </c>
      <c r="X167" s="105">
        <f t="shared" si="79"/>
        <v>1</v>
      </c>
    </row>
    <row r="168" spans="2:24" ht="15.75" hidden="1" outlineLevel="1" thickBot="1" x14ac:dyDescent="0.3">
      <c r="B168" s="51"/>
      <c r="C168" s="52" t="s">
        <v>291</v>
      </c>
      <c r="D168" s="52"/>
      <c r="E168" s="53">
        <v>0.57999999999999996</v>
      </c>
      <c r="F168" s="54" t="s">
        <v>71</v>
      </c>
      <c r="G168" s="52">
        <v>12.7</v>
      </c>
      <c r="H168" s="100">
        <v>-0.23499999999999999</v>
      </c>
      <c r="I168" s="64">
        <v>-0.64</v>
      </c>
      <c r="J168" s="64">
        <v>3.0000000000000001E-3</v>
      </c>
      <c r="K168" s="107">
        <v>0.193</v>
      </c>
      <c r="L168" s="55">
        <f t="shared" si="75"/>
        <v>-88.89566902038132</v>
      </c>
      <c r="M168" s="55">
        <f t="shared" si="76"/>
        <v>-919.80331327997919</v>
      </c>
      <c r="N168" s="55">
        <f t="shared" si="77"/>
        <v>5.9095541650531231</v>
      </c>
      <c r="O168" s="56">
        <f t="shared" si="78"/>
        <v>705.12460799445034</v>
      </c>
      <c r="P168" s="56"/>
      <c r="Q168" s="56"/>
      <c r="R168" s="56"/>
      <c r="S168" s="56"/>
      <c r="T168" s="56"/>
      <c r="U168" s="135">
        <f t="shared" si="79"/>
        <v>0</v>
      </c>
      <c r="V168" s="107">
        <f t="shared" si="79"/>
        <v>0</v>
      </c>
      <c r="W168" s="107">
        <f t="shared" si="79"/>
        <v>1</v>
      </c>
      <c r="X168" s="107">
        <f t="shared" si="79"/>
        <v>1</v>
      </c>
    </row>
    <row r="169" spans="2:24" ht="15.75" collapsed="1" thickBot="1" x14ac:dyDescent="0.3">
      <c r="B169" s="57" t="s">
        <v>116</v>
      </c>
      <c r="C169" s="58">
        <v>4</v>
      </c>
      <c r="D169" s="66">
        <v>42034</v>
      </c>
      <c r="E169" s="66">
        <v>42396</v>
      </c>
      <c r="F169" s="59" t="s">
        <v>73</v>
      </c>
      <c r="G169" s="70">
        <f>AVERAGE(G161:G168)</f>
        <v>30.337499999999995</v>
      </c>
      <c r="H169" s="102">
        <f ca="1">((L169/AmountInvested)+1)^(1/Frac10day)-1</f>
        <v>-0.97899999999999998</v>
      </c>
      <c r="I169" s="65">
        <f ca="1">((M169/AmountInvested)+1)^(1/Frac25day)-1</f>
        <v>-0.38799999999999946</v>
      </c>
      <c r="J169" s="65">
        <f ca="1">((N169/AmountInvested)+1)^(1/Frac50day)-1</f>
        <v>-0.42500000000000038</v>
      </c>
      <c r="K169" s="103">
        <f ca="1">((O169/AmountInvested)+1)^(1/Frac99day)-1</f>
        <v>-0.71199999999999986</v>
      </c>
      <c r="L169" s="60">
        <f ca="1">AVERAGE(OFFSET(L161,,,IncludeRanks))</f>
        <v>-1208.2774021197056</v>
      </c>
      <c r="M169" s="60">
        <f ca="1">AVERAGE(OFFSET(M161,,,IncludeRanks))</f>
        <v>-453.15512135193603</v>
      </c>
      <c r="N169" s="60">
        <f ca="1">AVERAGE(OFFSET(N161,,,IncludeRanks))</f>
        <v>-1033.9498517802331</v>
      </c>
      <c r="O169" s="61">
        <f ca="1">AVERAGE(OFFSET(O161,,,IncludeRanks))</f>
        <v>-3816.0576419017334</v>
      </c>
      <c r="P169" s="61">
        <v>-483</v>
      </c>
      <c r="Q169" s="61">
        <v>1060</v>
      </c>
      <c r="R169" s="61">
        <v>69</v>
      </c>
      <c r="S169" s="61">
        <v>-1482</v>
      </c>
      <c r="T169" s="61"/>
      <c r="U169" s="136">
        <f ca="1">SUM(OFFSET(U161,,,IncludeRanks))/IncludeRanks</f>
        <v>0</v>
      </c>
      <c r="V169" s="136">
        <f ca="1">SUM(OFFSET(V161,,,IncludeRanks))/IncludeRanks</f>
        <v>0</v>
      </c>
      <c r="W169" s="136">
        <f ca="1">SUM(OFFSET(W161,,,IncludeRanks))/IncludeRanks</f>
        <v>0</v>
      </c>
      <c r="X169" s="136">
        <f ca="1">SUM(OFFSET(X161,,,IncludeRanks))/IncludeRanks</f>
        <v>0</v>
      </c>
    </row>
    <row r="170" spans="2:24" ht="15.75" hidden="1" outlineLevel="1" thickBot="1" x14ac:dyDescent="0.3">
      <c r="B170" s="40"/>
      <c r="C170" s="41" t="s">
        <v>80</v>
      </c>
      <c r="D170" s="41" t="s">
        <v>81</v>
      </c>
      <c r="E170" s="42" t="s">
        <v>82</v>
      </c>
      <c r="F170" s="43" t="s">
        <v>83</v>
      </c>
      <c r="G170" s="41" t="s">
        <v>0</v>
      </c>
      <c r="H170" s="112" t="s">
        <v>156</v>
      </c>
      <c r="I170" s="113" t="s">
        <v>86</v>
      </c>
      <c r="J170" s="113" t="s">
        <v>87</v>
      </c>
      <c r="K170" s="114" t="s">
        <v>145</v>
      </c>
      <c r="L170" s="77" t="s">
        <v>134</v>
      </c>
      <c r="M170" s="41" t="s">
        <v>78</v>
      </c>
      <c r="N170" s="41" t="s">
        <v>79</v>
      </c>
      <c r="O170" s="44" t="s">
        <v>146</v>
      </c>
      <c r="P170" s="44"/>
      <c r="Q170" s="44"/>
      <c r="R170" s="44"/>
      <c r="S170" s="44"/>
      <c r="T170" s="44"/>
      <c r="U170" s="137"/>
      <c r="V170" s="137"/>
      <c r="W170" s="137"/>
      <c r="X170" s="137"/>
    </row>
    <row r="171" spans="2:24" ht="15.75" hidden="1" outlineLevel="1" thickBot="1" x14ac:dyDescent="0.3">
      <c r="B171" s="34"/>
      <c r="C171" s="35" t="s">
        <v>292</v>
      </c>
      <c r="D171" s="35"/>
      <c r="E171" s="36">
        <v>1.6419999999999999</v>
      </c>
      <c r="F171" s="37" t="s">
        <v>71</v>
      </c>
      <c r="G171" s="35">
        <v>1912.9</v>
      </c>
      <c r="H171" s="96">
        <v>34.78</v>
      </c>
      <c r="I171" s="62">
        <v>0.254</v>
      </c>
      <c r="J171" s="62">
        <v>-0.10199999999999999</v>
      </c>
      <c r="K171" s="105">
        <v>-0.36099999999999999</v>
      </c>
      <c r="L171" s="38">
        <f t="shared" ref="L171:L178" si="80">AmountInvested*(1+H171)^(Frac10day)-AmountInvested</f>
        <v>1266.4738029921937</v>
      </c>
      <c r="M171" s="38">
        <f t="shared" ref="M171:M178" si="81">AmountInvested*(1+I171)^(Frac25day)-AmountInvested</f>
        <v>216.06510305001575</v>
      </c>
      <c r="N171" s="38">
        <f t="shared" ref="N171:N178" si="82">AmountInvested*(1+J171)^(Frac50day)-AmountInvested</f>
        <v>-209.94669806415186</v>
      </c>
      <c r="O171" s="39">
        <f t="shared" ref="O171:O178" si="83">AmountInvested*(1+K171)^(Frac99day)-AmountInvested</f>
        <v>-1587.952424508374</v>
      </c>
      <c r="P171" s="39"/>
      <c r="Q171" s="39"/>
      <c r="R171" s="39"/>
      <c r="S171" s="39"/>
      <c r="T171" s="39"/>
      <c r="U171" s="132">
        <f t="shared" ref="U171:X178" si="84">IF(L171&gt;0, 1, 0)</f>
        <v>1</v>
      </c>
      <c r="V171" s="105">
        <f t="shared" si="84"/>
        <v>1</v>
      </c>
      <c r="W171" s="105">
        <f t="shared" si="84"/>
        <v>0</v>
      </c>
      <c r="X171" s="105">
        <f t="shared" si="84"/>
        <v>0</v>
      </c>
    </row>
    <row r="172" spans="2:24" ht="15.75" hidden="1" outlineLevel="1" thickBot="1" x14ac:dyDescent="0.3">
      <c r="B172" s="45"/>
      <c r="C172" s="46" t="s">
        <v>293</v>
      </c>
      <c r="D172" s="46"/>
      <c r="E172" s="47">
        <v>1.4159999999999999</v>
      </c>
      <c r="F172" s="48" t="s">
        <v>71</v>
      </c>
      <c r="G172" s="46">
        <v>1559.9</v>
      </c>
      <c r="H172" s="98">
        <v>20.661999999999999</v>
      </c>
      <c r="I172" s="63">
        <v>0.68700000000000006</v>
      </c>
      <c r="J172" s="63">
        <v>0.30099999999999999</v>
      </c>
      <c r="K172" s="106">
        <v>-0.14099999999999999</v>
      </c>
      <c r="L172" s="49">
        <f t="shared" si="80"/>
        <v>1079.5796784447339</v>
      </c>
      <c r="M172" s="49">
        <f t="shared" si="81"/>
        <v>506.29879256463755</v>
      </c>
      <c r="N172" s="49">
        <f t="shared" si="82"/>
        <v>532.65890110203691</v>
      </c>
      <c r="O172" s="50">
        <f t="shared" si="83"/>
        <v>-569.9493119682611</v>
      </c>
      <c r="P172" s="50"/>
      <c r="Q172" s="50"/>
      <c r="R172" s="50"/>
      <c r="S172" s="50"/>
      <c r="T172" s="50"/>
      <c r="U172" s="133">
        <f t="shared" si="84"/>
        <v>1</v>
      </c>
      <c r="V172" s="106">
        <f t="shared" si="84"/>
        <v>1</v>
      </c>
      <c r="W172" s="106">
        <f t="shared" si="84"/>
        <v>1</v>
      </c>
      <c r="X172" s="106">
        <f t="shared" si="84"/>
        <v>0</v>
      </c>
    </row>
    <row r="173" spans="2:24" ht="15.75" hidden="1" outlineLevel="1" thickBot="1" x14ac:dyDescent="0.3">
      <c r="B173" s="34"/>
      <c r="C173" s="35" t="s">
        <v>294</v>
      </c>
      <c r="D173" s="35"/>
      <c r="E173" s="36">
        <v>1.6479999999999999</v>
      </c>
      <c r="F173" s="37" t="s">
        <v>71</v>
      </c>
      <c r="G173" s="35">
        <v>1203.5999999999999</v>
      </c>
      <c r="H173" s="96">
        <v>83.055999999999997</v>
      </c>
      <c r="I173" s="62">
        <v>5.0350000000000001</v>
      </c>
      <c r="J173" s="62">
        <v>0.76</v>
      </c>
      <c r="K173" s="105">
        <v>-0.113</v>
      </c>
      <c r="L173" s="38">
        <f t="shared" si="80"/>
        <v>1591.8376677950819</v>
      </c>
      <c r="M173" s="38">
        <f t="shared" si="81"/>
        <v>1850.3341563476133</v>
      </c>
      <c r="N173" s="38">
        <f t="shared" si="82"/>
        <v>1179.4528460590882</v>
      </c>
      <c r="O173" s="39">
        <f t="shared" si="83"/>
        <v>-452.4326422013819</v>
      </c>
      <c r="P173" s="39"/>
      <c r="Q173" s="39"/>
      <c r="R173" s="39"/>
      <c r="S173" s="39"/>
      <c r="T173" s="39"/>
      <c r="U173" s="134">
        <f t="shared" si="84"/>
        <v>1</v>
      </c>
      <c r="V173" s="105">
        <f t="shared" si="84"/>
        <v>1</v>
      </c>
      <c r="W173" s="105">
        <f t="shared" si="84"/>
        <v>1</v>
      </c>
      <c r="X173" s="105">
        <f t="shared" si="84"/>
        <v>0</v>
      </c>
    </row>
    <row r="174" spans="2:24" ht="15.75" hidden="1" outlineLevel="1" thickBot="1" x14ac:dyDescent="0.3">
      <c r="B174" s="45"/>
      <c r="C174" s="46" t="s">
        <v>295</v>
      </c>
      <c r="D174" s="46"/>
      <c r="E174" s="47">
        <v>1.097</v>
      </c>
      <c r="F174" s="48" t="s">
        <v>71</v>
      </c>
      <c r="G174" s="46">
        <v>840.6</v>
      </c>
      <c r="H174" s="98">
        <v>42.829000000000001</v>
      </c>
      <c r="I174" s="63">
        <v>0.86099999999999999</v>
      </c>
      <c r="J174" s="63">
        <v>-4.7E-2</v>
      </c>
      <c r="K174" s="106">
        <v>-0.35399999999999998</v>
      </c>
      <c r="L174" s="49">
        <f t="shared" si="80"/>
        <v>1342.9334853199634</v>
      </c>
      <c r="M174" s="49">
        <f t="shared" si="81"/>
        <v>604.15419938850755</v>
      </c>
      <c r="N174" s="49">
        <f t="shared" si="82"/>
        <v>-94.494216862318353</v>
      </c>
      <c r="O174" s="50">
        <f t="shared" si="83"/>
        <v>-1552.4909314431407</v>
      </c>
      <c r="P174" s="50"/>
      <c r="Q174" s="50"/>
      <c r="R174" s="50"/>
      <c r="S174" s="50"/>
      <c r="T174" s="50"/>
      <c r="U174" s="133">
        <f t="shared" si="84"/>
        <v>1</v>
      </c>
      <c r="V174" s="106">
        <f t="shared" si="84"/>
        <v>1</v>
      </c>
      <c r="W174" s="106">
        <f t="shared" si="84"/>
        <v>0</v>
      </c>
      <c r="X174" s="106">
        <f t="shared" si="84"/>
        <v>0</v>
      </c>
    </row>
    <row r="175" spans="2:24" ht="15.75" hidden="1" outlineLevel="1" thickBot="1" x14ac:dyDescent="0.3">
      <c r="B175" s="34"/>
      <c r="C175" s="35" t="s">
        <v>296</v>
      </c>
      <c r="D175" s="35"/>
      <c r="E175" s="36">
        <v>1.1080000000000001</v>
      </c>
      <c r="F175" s="37" t="s">
        <v>71</v>
      </c>
      <c r="G175" s="35">
        <v>750.5</v>
      </c>
      <c r="H175" s="96">
        <v>30.416</v>
      </c>
      <c r="I175" s="62">
        <v>1.3140000000000001</v>
      </c>
      <c r="J175" s="62">
        <v>0.61599999999999999</v>
      </c>
      <c r="K175" s="105">
        <v>-3.5999999999999997E-2</v>
      </c>
      <c r="L175" s="38">
        <f t="shared" si="80"/>
        <v>1217.7312104096854</v>
      </c>
      <c r="M175" s="38">
        <f t="shared" si="81"/>
        <v>824.60552111154357</v>
      </c>
      <c r="N175" s="38">
        <f t="shared" si="82"/>
        <v>992.82369905169253</v>
      </c>
      <c r="O175" s="39">
        <f t="shared" si="83"/>
        <v>-140.56641473911077</v>
      </c>
      <c r="P175" s="39"/>
      <c r="Q175" s="39"/>
      <c r="R175" s="39"/>
      <c r="S175" s="39"/>
      <c r="T175" s="39"/>
      <c r="U175" s="134">
        <f t="shared" si="84"/>
        <v>1</v>
      </c>
      <c r="V175" s="105">
        <f t="shared" si="84"/>
        <v>1</v>
      </c>
      <c r="W175" s="105">
        <f t="shared" si="84"/>
        <v>1</v>
      </c>
      <c r="X175" s="105">
        <f t="shared" si="84"/>
        <v>0</v>
      </c>
    </row>
    <row r="176" spans="2:24" ht="15.75" hidden="1" outlineLevel="1" thickBot="1" x14ac:dyDescent="0.3">
      <c r="B176" s="45"/>
      <c r="C176" s="46" t="s">
        <v>297</v>
      </c>
      <c r="D176" s="46"/>
      <c r="E176" s="47">
        <v>1.1950000000000001</v>
      </c>
      <c r="F176" s="48" t="s">
        <v>71</v>
      </c>
      <c r="G176" s="46">
        <v>614.4</v>
      </c>
      <c r="H176" s="98">
        <v>83.055999999999997</v>
      </c>
      <c r="I176" s="63">
        <v>2.6539999999999999</v>
      </c>
      <c r="J176" s="63">
        <v>0.377</v>
      </c>
      <c r="K176" s="106">
        <v>-0.218</v>
      </c>
      <c r="L176" s="49">
        <f t="shared" si="80"/>
        <v>1591.8376677950819</v>
      </c>
      <c r="M176" s="49">
        <f t="shared" si="81"/>
        <v>1301.8707774518989</v>
      </c>
      <c r="N176" s="49">
        <f t="shared" si="82"/>
        <v>651.25684351882228</v>
      </c>
      <c r="O176" s="50">
        <f t="shared" si="83"/>
        <v>-905.76985093227449</v>
      </c>
      <c r="P176" s="50"/>
      <c r="Q176" s="50"/>
      <c r="R176" s="50"/>
      <c r="S176" s="50"/>
      <c r="T176" s="50"/>
      <c r="U176" s="133">
        <f t="shared" si="84"/>
        <v>1</v>
      </c>
      <c r="V176" s="106">
        <f t="shared" si="84"/>
        <v>1</v>
      </c>
      <c r="W176" s="106">
        <f t="shared" si="84"/>
        <v>1</v>
      </c>
      <c r="X176" s="106">
        <f t="shared" si="84"/>
        <v>0</v>
      </c>
    </row>
    <row r="177" spans="2:24" ht="15.75" hidden="1" outlineLevel="1" thickBot="1" x14ac:dyDescent="0.3">
      <c r="B177" s="34"/>
      <c r="C177" s="35" t="s">
        <v>298</v>
      </c>
      <c r="D177" s="67"/>
      <c r="E177" s="36">
        <v>1.294</v>
      </c>
      <c r="F177" s="37" t="s">
        <v>71</v>
      </c>
      <c r="G177" s="35">
        <v>599.5</v>
      </c>
      <c r="H177" s="96">
        <v>251.94800000000001</v>
      </c>
      <c r="I177" s="62">
        <v>1.2270000000000001</v>
      </c>
      <c r="J177" s="62">
        <v>-0.37</v>
      </c>
      <c r="K177" s="105">
        <v>-0.56299999999999994</v>
      </c>
      <c r="L177" s="38">
        <f t="shared" si="80"/>
        <v>2025.4418242822667</v>
      </c>
      <c r="M177" s="38">
        <f t="shared" si="81"/>
        <v>785.49861183971916</v>
      </c>
      <c r="N177" s="38">
        <f t="shared" si="82"/>
        <v>-870.95176596615966</v>
      </c>
      <c r="O177" s="39">
        <f t="shared" si="83"/>
        <v>-2735.8318576408883</v>
      </c>
      <c r="P177" s="39"/>
      <c r="Q177" s="39"/>
      <c r="R177" s="39"/>
      <c r="S177" s="39"/>
      <c r="T177" s="39"/>
      <c r="U177" s="134">
        <f t="shared" si="84"/>
        <v>1</v>
      </c>
      <c r="V177" s="105">
        <f t="shared" si="84"/>
        <v>1</v>
      </c>
      <c r="W177" s="105">
        <f t="shared" si="84"/>
        <v>0</v>
      </c>
      <c r="X177" s="105">
        <f t="shared" si="84"/>
        <v>0</v>
      </c>
    </row>
    <row r="178" spans="2:24" ht="15.75" hidden="1" outlineLevel="1" thickBot="1" x14ac:dyDescent="0.3">
      <c r="B178" s="51"/>
      <c r="C178" s="52" t="s">
        <v>299</v>
      </c>
      <c r="D178" s="52"/>
      <c r="E178" s="53">
        <v>1.575</v>
      </c>
      <c r="F178" s="54" t="s">
        <v>71</v>
      </c>
      <c r="G178" s="52">
        <v>591.4</v>
      </c>
      <c r="H178" s="100">
        <v>5.117</v>
      </c>
      <c r="I178" s="64">
        <v>-0.54400000000000004</v>
      </c>
      <c r="J178" s="64">
        <v>-0.54900000000000004</v>
      </c>
      <c r="K178" s="107">
        <v>-0.55800000000000005</v>
      </c>
      <c r="L178" s="55">
        <f t="shared" si="80"/>
        <v>622.2849956506725</v>
      </c>
      <c r="M178" s="55">
        <f t="shared" si="81"/>
        <v>-714.80264134662502</v>
      </c>
      <c r="N178" s="55">
        <f t="shared" si="82"/>
        <v>-1453.3496544419686</v>
      </c>
      <c r="O178" s="56">
        <f t="shared" si="83"/>
        <v>-2703.85261302444</v>
      </c>
      <c r="P178" s="56"/>
      <c r="Q178" s="56"/>
      <c r="R178" s="56"/>
      <c r="S178" s="56"/>
      <c r="T178" s="56"/>
      <c r="U178" s="135">
        <f t="shared" si="84"/>
        <v>1</v>
      </c>
      <c r="V178" s="107">
        <f t="shared" si="84"/>
        <v>0</v>
      </c>
      <c r="W178" s="107">
        <f t="shared" si="84"/>
        <v>0</v>
      </c>
      <c r="X178" s="107">
        <f t="shared" si="84"/>
        <v>0</v>
      </c>
    </row>
    <row r="179" spans="2:24" ht="15.75" collapsed="1" thickBot="1" x14ac:dyDescent="0.3">
      <c r="B179" s="57" t="s">
        <v>117</v>
      </c>
      <c r="C179" s="58">
        <v>8</v>
      </c>
      <c r="D179" s="66">
        <v>42034</v>
      </c>
      <c r="E179" s="66">
        <v>42396</v>
      </c>
      <c r="F179" s="59" t="s">
        <v>71</v>
      </c>
      <c r="G179" s="70">
        <f>AVERAGE(G171:G178)</f>
        <v>1009.0999999999999</v>
      </c>
      <c r="H179" s="102">
        <f ca="1">((L179/AmountInvested)+1)^(1/Frac10day)-1</f>
        <v>34.780000000000058</v>
      </c>
      <c r="I179" s="65">
        <f ca="1">((M179/AmountInvested)+1)^(1/Frac25day)-1</f>
        <v>0.25400000000000023</v>
      </c>
      <c r="J179" s="65">
        <f ca="1">((N179/AmountInvested)+1)^(1/Frac50day)-1</f>
        <v>-0.1020000000000002</v>
      </c>
      <c r="K179" s="103">
        <f ca="1">((O179/AmountInvested)+1)^(1/Frac99day)-1</f>
        <v>-0.36099999999999999</v>
      </c>
      <c r="L179" s="60">
        <f ca="1">AVERAGE(OFFSET(L171,,,IncludeRanks))</f>
        <v>1266.4738029921937</v>
      </c>
      <c r="M179" s="60">
        <f ca="1">AVERAGE(OFFSET(M171,,,IncludeRanks))</f>
        <v>216.06510305001575</v>
      </c>
      <c r="N179" s="60">
        <f ca="1">AVERAGE(OFFSET(N171,,,IncludeRanks))</f>
        <v>-209.94669806415186</v>
      </c>
      <c r="O179" s="61">
        <f ca="1">AVERAGE(OFFSET(O171,,,IncludeRanks))</f>
        <v>-1587.952424508374</v>
      </c>
      <c r="P179" s="61">
        <v>-2454</v>
      </c>
      <c r="Q179" s="61">
        <v>-1124</v>
      </c>
      <c r="R179" s="61">
        <v>-25</v>
      </c>
      <c r="S179" s="61">
        <v>1200</v>
      </c>
      <c r="T179" s="61"/>
      <c r="U179" s="136">
        <f ca="1">SUM(OFFSET(U171,,,IncludeRanks))/IncludeRanks</f>
        <v>1</v>
      </c>
      <c r="V179" s="136">
        <f ca="1">SUM(OFFSET(V171,,,IncludeRanks))/IncludeRanks</f>
        <v>1</v>
      </c>
      <c r="W179" s="136">
        <f ca="1">SUM(OFFSET(W171,,,IncludeRanks))/IncludeRanks</f>
        <v>0</v>
      </c>
      <c r="X179" s="136">
        <f ca="1">SUM(OFFSET(X171,,,IncludeRanks))/IncludeRanks</f>
        <v>0</v>
      </c>
    </row>
    <row r="180" spans="2:24" ht="15.75" hidden="1" outlineLevel="1" thickBot="1" x14ac:dyDescent="0.3">
      <c r="B180" s="40"/>
      <c r="C180" s="41" t="s">
        <v>80</v>
      </c>
      <c r="D180" s="41" t="s">
        <v>81</v>
      </c>
      <c r="E180" s="42" t="s">
        <v>82</v>
      </c>
      <c r="F180" s="43" t="s">
        <v>83</v>
      </c>
      <c r="G180" s="41" t="s">
        <v>0</v>
      </c>
      <c r="H180" s="112" t="s">
        <v>156</v>
      </c>
      <c r="I180" s="113" t="s">
        <v>86</v>
      </c>
      <c r="J180" s="113" t="s">
        <v>87</v>
      </c>
      <c r="K180" s="114" t="s">
        <v>145</v>
      </c>
      <c r="L180" s="77" t="s">
        <v>134</v>
      </c>
      <c r="M180" s="41" t="s">
        <v>78</v>
      </c>
      <c r="N180" s="41" t="s">
        <v>79</v>
      </c>
      <c r="O180" s="44" t="s">
        <v>146</v>
      </c>
      <c r="P180" s="44"/>
      <c r="Q180" s="44"/>
      <c r="R180" s="44"/>
      <c r="S180" s="44"/>
      <c r="T180" s="44"/>
      <c r="U180" s="137"/>
      <c r="V180" s="137"/>
      <c r="W180" s="137"/>
      <c r="X180" s="137"/>
    </row>
    <row r="181" spans="2:24" ht="15.75" hidden="1" outlineLevel="1" thickBot="1" x14ac:dyDescent="0.3">
      <c r="B181" s="34"/>
      <c r="C181" s="35" t="s">
        <v>229</v>
      </c>
      <c r="D181" s="35"/>
      <c r="E181" s="36">
        <v>23.745000000000001</v>
      </c>
      <c r="F181" s="37" t="s">
        <v>71</v>
      </c>
      <c r="G181" s="35">
        <v>945794.9</v>
      </c>
      <c r="H181" s="108">
        <v>22.353999999999999</v>
      </c>
      <c r="I181" s="62">
        <v>-1.0620000000000001</v>
      </c>
      <c r="J181" s="62">
        <v>-1.0289999999999999</v>
      </c>
      <c r="K181" s="105">
        <v>-1.0149999999999999</v>
      </c>
      <c r="L181" s="38">
        <f>IF(H181&lt;=-1, -AmountInvested, AmountInvested*(1+H181)^(Frac10day)-AmountInvested)</f>
        <v>1107.3905511726225</v>
      </c>
      <c r="M181" s="38">
        <f t="shared" ref="M181:M188" si="85">IF(I181&lt;=-1, -AmountInvested, AmountInvested*(1+I181)^(Frac25day)-AmountInvested)</f>
        <v>-10000</v>
      </c>
      <c r="N181" s="38">
        <f t="shared" ref="N181:N188" si="86">IF(J181&lt;=-1, -AmountInvested, AmountInvested*(1+J181)^(Frac50day)-AmountInvested)</f>
        <v>-10000</v>
      </c>
      <c r="O181" s="39">
        <f t="shared" ref="O181:O188" si="87">IF(K181&lt;=-1, -AmountInvested,AmountInvested*(1+K181)^(Frac99day)-AmountInvested)</f>
        <v>-10000</v>
      </c>
      <c r="P181" s="39"/>
      <c r="Q181" s="39"/>
      <c r="R181" s="39"/>
      <c r="S181" s="39"/>
      <c r="T181" s="39"/>
      <c r="U181" s="132">
        <f t="shared" ref="U181:X188" si="88">IF(L181&gt;0, 1, 0)</f>
        <v>1</v>
      </c>
      <c r="V181" s="105">
        <f t="shared" si="88"/>
        <v>0</v>
      </c>
      <c r="W181" s="105">
        <f t="shared" si="88"/>
        <v>0</v>
      </c>
      <c r="X181" s="105">
        <f t="shared" si="88"/>
        <v>0</v>
      </c>
    </row>
    <row r="182" spans="2:24" ht="15.75" hidden="1" outlineLevel="1" thickBot="1" x14ac:dyDescent="0.3">
      <c r="B182" s="45"/>
      <c r="C182" s="46" t="s">
        <v>230</v>
      </c>
      <c r="D182" s="46"/>
      <c r="E182" s="47">
        <v>36.814999999999998</v>
      </c>
      <c r="F182" s="48" t="s">
        <v>71</v>
      </c>
      <c r="G182" s="46">
        <v>422839.8</v>
      </c>
      <c r="H182" s="109">
        <v>22.353999999999999</v>
      </c>
      <c r="I182" s="63">
        <v>-1.0620000000000001</v>
      </c>
      <c r="J182" s="63">
        <v>-1.0289999999999999</v>
      </c>
      <c r="K182" s="106">
        <v>-1.0149999999999999</v>
      </c>
      <c r="L182" s="49">
        <f t="shared" ref="L182:L188" si="89">AmountInvested*(1+H182)^(Frac10day)-AmountInvested</f>
        <v>1107.3905511726225</v>
      </c>
      <c r="M182" s="38">
        <f t="shared" si="85"/>
        <v>-10000</v>
      </c>
      <c r="N182" s="38">
        <f t="shared" si="86"/>
        <v>-10000</v>
      </c>
      <c r="O182" s="39">
        <f t="shared" si="87"/>
        <v>-10000</v>
      </c>
      <c r="P182" s="50"/>
      <c r="Q182" s="50"/>
      <c r="R182" s="50"/>
      <c r="S182" s="50"/>
      <c r="T182" s="50"/>
      <c r="U182" s="133">
        <f t="shared" si="88"/>
        <v>1</v>
      </c>
      <c r="V182" s="106">
        <f t="shared" si="88"/>
        <v>0</v>
      </c>
      <c r="W182" s="106">
        <f t="shared" si="88"/>
        <v>0</v>
      </c>
      <c r="X182" s="106">
        <f t="shared" si="88"/>
        <v>0</v>
      </c>
    </row>
    <row r="183" spans="2:24" ht="15.75" hidden="1" outlineLevel="1" thickBot="1" x14ac:dyDescent="0.3">
      <c r="B183" s="34"/>
      <c r="C183" s="35" t="s">
        <v>231</v>
      </c>
      <c r="D183" s="35"/>
      <c r="E183" s="36">
        <v>35.661999999999999</v>
      </c>
      <c r="F183" s="37" t="s">
        <v>71</v>
      </c>
      <c r="G183" s="35">
        <v>372757.5</v>
      </c>
      <c r="H183" s="108">
        <v>77.5</v>
      </c>
      <c r="I183" s="62">
        <v>-0.99999020999999999</v>
      </c>
      <c r="J183" s="62">
        <v>-0.624</v>
      </c>
      <c r="K183" s="105">
        <v>-1.4930000000000001</v>
      </c>
      <c r="L183" s="38">
        <f t="shared" si="89"/>
        <v>1565.4443142883119</v>
      </c>
      <c r="M183" s="38">
        <f t="shared" si="85"/>
        <v>-6635.6011422349166</v>
      </c>
      <c r="N183" s="38">
        <f t="shared" si="86"/>
        <v>-1754.4883014382613</v>
      </c>
      <c r="O183" s="39">
        <f t="shared" si="87"/>
        <v>-10000</v>
      </c>
      <c r="P183" s="39"/>
      <c r="Q183" s="39"/>
      <c r="R183" s="39"/>
      <c r="S183" s="39"/>
      <c r="T183" s="39"/>
      <c r="U183" s="134">
        <f t="shared" si="88"/>
        <v>1</v>
      </c>
      <c r="V183" s="105">
        <f t="shared" si="88"/>
        <v>0</v>
      </c>
      <c r="W183" s="105">
        <f t="shared" si="88"/>
        <v>0</v>
      </c>
      <c r="X183" s="105">
        <f t="shared" si="88"/>
        <v>0</v>
      </c>
    </row>
    <row r="184" spans="2:24" ht="15.75" hidden="1" outlineLevel="1" thickBot="1" x14ac:dyDescent="0.3">
      <c r="B184" s="45"/>
      <c r="C184" s="46" t="s">
        <v>232</v>
      </c>
      <c r="D184" s="46"/>
      <c r="E184" s="47">
        <v>28.658000000000001</v>
      </c>
      <c r="F184" s="48" t="s">
        <v>71</v>
      </c>
      <c r="G184" s="46">
        <v>342779.6</v>
      </c>
      <c r="H184" s="109">
        <v>22.353999999999999</v>
      </c>
      <c r="I184" s="63">
        <v>-1.0620000000000001</v>
      </c>
      <c r="J184" s="63">
        <v>-1.0289999999999999</v>
      </c>
      <c r="K184" s="106">
        <v>-1.0149999999999999</v>
      </c>
      <c r="L184" s="49">
        <f t="shared" si="89"/>
        <v>1107.3905511726225</v>
      </c>
      <c r="M184" s="38">
        <f t="shared" si="85"/>
        <v>-10000</v>
      </c>
      <c r="N184" s="38">
        <f t="shared" si="86"/>
        <v>-10000</v>
      </c>
      <c r="O184" s="39">
        <f t="shared" si="87"/>
        <v>-10000</v>
      </c>
      <c r="P184" s="50"/>
      <c r="Q184" s="50"/>
      <c r="R184" s="50"/>
      <c r="S184" s="50"/>
      <c r="T184" s="50"/>
      <c r="U184" s="133">
        <f t="shared" si="88"/>
        <v>1</v>
      </c>
      <c r="V184" s="106">
        <f t="shared" si="88"/>
        <v>0</v>
      </c>
      <c r="W184" s="106">
        <f t="shared" si="88"/>
        <v>0</v>
      </c>
      <c r="X184" s="106">
        <f t="shared" si="88"/>
        <v>0</v>
      </c>
    </row>
    <row r="185" spans="2:24" ht="15.75" hidden="1" outlineLevel="1" thickBot="1" x14ac:dyDescent="0.3">
      <c r="B185" s="34"/>
      <c r="C185" s="35" t="s">
        <v>233</v>
      </c>
      <c r="D185" s="35"/>
      <c r="E185" s="36">
        <v>49.514000000000003</v>
      </c>
      <c r="F185" s="37" t="s">
        <v>71</v>
      </c>
      <c r="G185" s="35">
        <v>149336.1</v>
      </c>
      <c r="H185" s="115">
        <v>77.5</v>
      </c>
      <c r="I185" s="62">
        <v>-0.99997243000000002</v>
      </c>
      <c r="J185" s="62">
        <v>-0.84399999999999997</v>
      </c>
      <c r="K185" s="105">
        <v>-0.97899999999999998</v>
      </c>
      <c r="L185" s="38">
        <f t="shared" si="89"/>
        <v>1565.4443142883119</v>
      </c>
      <c r="M185" s="38">
        <f t="shared" si="85"/>
        <v>-6289.9925124311794</v>
      </c>
      <c r="N185" s="38">
        <f t="shared" si="86"/>
        <v>-3067.877029449598</v>
      </c>
      <c r="O185" s="39">
        <f t="shared" si="87"/>
        <v>-7749.9600577391184</v>
      </c>
      <c r="P185" s="39"/>
      <c r="Q185" s="39"/>
      <c r="R185" s="39"/>
      <c r="S185" s="39"/>
      <c r="T185" s="39"/>
      <c r="U185" s="134">
        <f t="shared" si="88"/>
        <v>1</v>
      </c>
      <c r="V185" s="105">
        <f t="shared" si="88"/>
        <v>0</v>
      </c>
      <c r="W185" s="105">
        <f t="shared" si="88"/>
        <v>0</v>
      </c>
      <c r="X185" s="105">
        <f t="shared" si="88"/>
        <v>0</v>
      </c>
    </row>
    <row r="186" spans="2:24" ht="15.75" hidden="1" outlineLevel="1" thickBot="1" x14ac:dyDescent="0.3">
      <c r="B186" s="45"/>
      <c r="C186" s="46" t="s">
        <v>234</v>
      </c>
      <c r="D186" s="46"/>
      <c r="E186" s="47">
        <v>21.055</v>
      </c>
      <c r="F186" s="48" t="s">
        <v>12</v>
      </c>
      <c r="G186" s="46">
        <v>145509.6</v>
      </c>
      <c r="H186" s="109">
        <v>-0.84399999999999997</v>
      </c>
      <c r="I186" s="63">
        <v>-2.4159999999999999</v>
      </c>
      <c r="J186" s="63">
        <v>-1.526</v>
      </c>
      <c r="K186" s="106">
        <v>-1.2410000000000001</v>
      </c>
      <c r="L186" s="49">
        <f t="shared" si="89"/>
        <v>-600.51296286269098</v>
      </c>
      <c r="M186" s="38">
        <f t="shared" si="85"/>
        <v>-10000</v>
      </c>
      <c r="N186" s="38">
        <f t="shared" si="86"/>
        <v>-10000</v>
      </c>
      <c r="O186" s="39">
        <f t="shared" si="87"/>
        <v>-10000</v>
      </c>
      <c r="P186" s="50"/>
      <c r="Q186" s="50"/>
      <c r="R186" s="50"/>
      <c r="S186" s="50"/>
      <c r="T186" s="50"/>
      <c r="U186" s="133">
        <f t="shared" si="88"/>
        <v>0</v>
      </c>
      <c r="V186" s="106">
        <f t="shared" si="88"/>
        <v>0</v>
      </c>
      <c r="W186" s="106">
        <f t="shared" si="88"/>
        <v>0</v>
      </c>
      <c r="X186" s="106">
        <f t="shared" si="88"/>
        <v>0</v>
      </c>
    </row>
    <row r="187" spans="2:24" ht="15.75" hidden="1" outlineLevel="1" thickBot="1" x14ac:dyDescent="0.3">
      <c r="B187" s="34"/>
      <c r="C187" s="35" t="s">
        <v>235</v>
      </c>
      <c r="D187" s="35"/>
      <c r="E187" s="36">
        <v>21.898</v>
      </c>
      <c r="F187" s="37" t="s">
        <v>71</v>
      </c>
      <c r="G187" s="35">
        <v>138744.1</v>
      </c>
      <c r="H187" s="108">
        <v>38.156999999999996</v>
      </c>
      <c r="I187" s="62">
        <v>-0.99999674000000005</v>
      </c>
      <c r="J187" s="62">
        <v>-0.97599999999999998</v>
      </c>
      <c r="K187" s="105">
        <v>-1.07</v>
      </c>
      <c r="L187" s="38">
        <f t="shared" si="89"/>
        <v>1300.3955913788886</v>
      </c>
      <c r="M187" s="38">
        <f t="shared" si="85"/>
        <v>-6967.4768263132937</v>
      </c>
      <c r="N187" s="38">
        <f t="shared" si="86"/>
        <v>-5207.7253763254685</v>
      </c>
      <c r="O187" s="39">
        <f t="shared" si="87"/>
        <v>-10000</v>
      </c>
      <c r="P187" s="39"/>
      <c r="Q187" s="39"/>
      <c r="R187" s="39"/>
      <c r="S187" s="39"/>
      <c r="T187" s="39"/>
      <c r="U187" s="134">
        <f t="shared" si="88"/>
        <v>1</v>
      </c>
      <c r="V187" s="105">
        <f t="shared" si="88"/>
        <v>0</v>
      </c>
      <c r="W187" s="105">
        <f t="shared" si="88"/>
        <v>0</v>
      </c>
      <c r="X187" s="105">
        <f t="shared" si="88"/>
        <v>0</v>
      </c>
    </row>
    <row r="188" spans="2:24" ht="15.75" hidden="1" outlineLevel="1" thickBot="1" x14ac:dyDescent="0.3">
      <c r="B188" s="51"/>
      <c r="C188" s="52" t="s">
        <v>236</v>
      </c>
      <c r="D188" s="52"/>
      <c r="E188" s="53">
        <v>15.11</v>
      </c>
      <c r="F188" s="54" t="s">
        <v>12</v>
      </c>
      <c r="G188" s="52">
        <v>121445.5</v>
      </c>
      <c r="H188" s="110">
        <v>-0.995</v>
      </c>
      <c r="I188" s="64">
        <v>-1.796</v>
      </c>
      <c r="J188" s="64">
        <v>-1.3240000000000001</v>
      </c>
      <c r="K188" s="107">
        <v>-1.1539999999999999</v>
      </c>
      <c r="L188" s="55">
        <f t="shared" si="89"/>
        <v>-1618.9390280673961</v>
      </c>
      <c r="M188" s="38">
        <f t="shared" si="85"/>
        <v>-10000</v>
      </c>
      <c r="N188" s="38">
        <f t="shared" si="86"/>
        <v>-10000</v>
      </c>
      <c r="O188" s="39">
        <f t="shared" si="87"/>
        <v>-10000</v>
      </c>
      <c r="P188" s="56"/>
      <c r="Q188" s="56"/>
      <c r="R188" s="56"/>
      <c r="S188" s="56"/>
      <c r="T188" s="56"/>
      <c r="U188" s="135">
        <f t="shared" si="88"/>
        <v>0</v>
      </c>
      <c r="V188" s="107">
        <f t="shared" si="88"/>
        <v>0</v>
      </c>
      <c r="W188" s="107">
        <f t="shared" si="88"/>
        <v>0</v>
      </c>
      <c r="X188" s="107">
        <f t="shared" si="88"/>
        <v>0</v>
      </c>
    </row>
    <row r="189" spans="2:24" ht="17.25" hidden="1" customHeight="1" collapsed="1" thickBot="1" x14ac:dyDescent="0.3">
      <c r="B189" s="57" t="s">
        <v>100</v>
      </c>
      <c r="C189" s="58"/>
      <c r="D189" s="66">
        <v>42025</v>
      </c>
      <c r="E189" s="66">
        <v>42384</v>
      </c>
      <c r="F189" s="59" t="s">
        <v>71</v>
      </c>
      <c r="G189" s="70">
        <f>AVERAGE(G181:G188)</f>
        <v>329900.88750000001</v>
      </c>
      <c r="H189" s="102">
        <f ca="1">((L189/AmountInvested)+1)^(1/Frac10day)-1</f>
        <v>22.354000000000038</v>
      </c>
      <c r="I189" s="65">
        <f ca="1">((M189/AmountInvested)+1)^(1/Frac25day)-1</f>
        <v>-1</v>
      </c>
      <c r="J189" s="65">
        <f ca="1">((N189/AmountInvested)+1)^(1/Frac50day)-1</f>
        <v>-1</v>
      </c>
      <c r="K189" s="103">
        <f ca="1">((O189/AmountInvested)+1)^(1/Frac99day)-1</f>
        <v>-1</v>
      </c>
      <c r="L189" s="60">
        <f ca="1">AVERAGE(OFFSET(L181,,,IncludeRanks))</f>
        <v>1107.3905511726225</v>
      </c>
      <c r="M189" s="60">
        <f ca="1">AVERAGE(OFFSET(M181,,,IncludeRanks))</f>
        <v>-10000</v>
      </c>
      <c r="N189" s="60">
        <f ca="1">AVERAGE(OFFSET(N181,,,IncludeRanks))</f>
        <v>-10000</v>
      </c>
      <c r="O189" s="61">
        <f ca="1">AVERAGE(OFFSET(O181,,,IncludeRanks))</f>
        <v>-10000</v>
      </c>
      <c r="P189" s="61">
        <v>3984</v>
      </c>
      <c r="Q189" s="61">
        <v>18896</v>
      </c>
      <c r="R189" s="61">
        <v>18125</v>
      </c>
      <c r="S189" s="61">
        <v>49552</v>
      </c>
      <c r="T189" s="61"/>
      <c r="U189" s="136">
        <f ca="1">SUM(OFFSET(U181,,,IncludeRanks))/IncludeRanks</f>
        <v>1</v>
      </c>
      <c r="V189" s="136">
        <f ca="1">SUM(OFFSET(V181,,,IncludeRanks))/IncludeRanks</f>
        <v>0</v>
      </c>
      <c r="W189" s="136">
        <f ca="1">SUM(OFFSET(W181,,,IncludeRanks))/IncludeRanks</f>
        <v>0</v>
      </c>
      <c r="X189" s="136">
        <f ca="1">SUM(OFFSET(X181,,,IncludeRanks))/IncludeRanks</f>
        <v>0</v>
      </c>
    </row>
    <row r="190" spans="2:24" ht="15.75" hidden="1" outlineLevel="1" thickBot="1" x14ac:dyDescent="0.3">
      <c r="B190" s="69"/>
      <c r="C190" s="72" t="s">
        <v>80</v>
      </c>
      <c r="D190" s="72" t="s">
        <v>81</v>
      </c>
      <c r="E190" s="68" t="s">
        <v>82</v>
      </c>
      <c r="F190" s="71" t="s">
        <v>83</v>
      </c>
      <c r="G190" s="72" t="s">
        <v>0</v>
      </c>
      <c r="H190" s="112" t="s">
        <v>156</v>
      </c>
      <c r="I190" s="113" t="s">
        <v>86</v>
      </c>
      <c r="J190" s="113" t="s">
        <v>87</v>
      </c>
      <c r="K190" s="114" t="s">
        <v>145</v>
      </c>
      <c r="L190" s="144" t="s">
        <v>134</v>
      </c>
      <c r="M190" s="72" t="s">
        <v>78</v>
      </c>
      <c r="N190" s="72" t="s">
        <v>79</v>
      </c>
      <c r="O190" s="73" t="s">
        <v>146</v>
      </c>
      <c r="P190" s="44"/>
      <c r="Q190" s="44"/>
      <c r="R190" s="44"/>
      <c r="S190" s="44"/>
      <c r="T190" s="44"/>
      <c r="U190" s="137"/>
      <c r="V190" s="137"/>
      <c r="W190" s="137"/>
      <c r="X190" s="137"/>
    </row>
    <row r="191" spans="2:24" ht="15.75" hidden="1" outlineLevel="1" thickBot="1" x14ac:dyDescent="0.3">
      <c r="B191" s="34"/>
      <c r="C191" s="35" t="s">
        <v>300</v>
      </c>
      <c r="D191" s="35"/>
      <c r="E191" s="36">
        <v>0.623</v>
      </c>
      <c r="F191" s="37" t="s">
        <v>12</v>
      </c>
      <c r="G191" s="35">
        <v>325.89999999999998</v>
      </c>
      <c r="H191" s="96">
        <v>-0.92600000000000005</v>
      </c>
      <c r="I191" s="62">
        <v>-0.436</v>
      </c>
      <c r="J191" s="62">
        <v>-0.55400000000000005</v>
      </c>
      <c r="K191" s="105">
        <v>-0.379</v>
      </c>
      <c r="L191" s="38">
        <f t="shared" ref="L191:L198" si="90">AmountInvested*(1+H191)^(Frac10day)-AmountInvested</f>
        <v>-831.30082017170571</v>
      </c>
      <c r="M191" s="38">
        <f t="shared" ref="M191:M198" si="91">AmountInvested*(1+I191)^(Frac25day)-AmountInvested</f>
        <v>-526.51647455708007</v>
      </c>
      <c r="N191" s="38">
        <f t="shared" ref="N191:N198" si="92">AmountInvested*(1+J191)^(Frac50day)-AmountInvested</f>
        <v>-1472.1206122954663</v>
      </c>
      <c r="O191" s="39">
        <f t="shared" ref="O191:O198" si="93">AmountInvested*(1+K191)^(Frac99day)-AmountInvested</f>
        <v>-1680.2482478053244</v>
      </c>
      <c r="P191" s="39"/>
      <c r="Q191" s="39"/>
      <c r="R191" s="39"/>
      <c r="S191" s="39"/>
      <c r="T191" s="39"/>
      <c r="U191" s="132">
        <f t="shared" ref="U191:X198" si="94">IF(L191&gt;0, 1, 0)</f>
        <v>0</v>
      </c>
      <c r="V191" s="105">
        <f t="shared" si="94"/>
        <v>0</v>
      </c>
      <c r="W191" s="105">
        <f t="shared" si="94"/>
        <v>0</v>
      </c>
      <c r="X191" s="105">
        <f t="shared" si="94"/>
        <v>0</v>
      </c>
    </row>
    <row r="192" spans="2:24" ht="15.75" hidden="1" outlineLevel="1" thickBot="1" x14ac:dyDescent="0.3">
      <c r="B192" s="45"/>
      <c r="C192" s="46" t="s">
        <v>301</v>
      </c>
      <c r="D192" s="46"/>
      <c r="E192" s="47">
        <v>0.61199999999999999</v>
      </c>
      <c r="F192" s="48" t="s">
        <v>12</v>
      </c>
      <c r="G192" s="46">
        <v>273.39999999999998</v>
      </c>
      <c r="H192" s="98">
        <v>-0.92600000000000005</v>
      </c>
      <c r="I192" s="63">
        <v>-0.436</v>
      </c>
      <c r="J192" s="63">
        <v>-0.55400000000000005</v>
      </c>
      <c r="K192" s="106">
        <v>-0.379</v>
      </c>
      <c r="L192" s="49">
        <f t="shared" si="90"/>
        <v>-831.30082017170571</v>
      </c>
      <c r="M192" s="49">
        <f t="shared" si="91"/>
        <v>-526.51647455708007</v>
      </c>
      <c r="N192" s="49">
        <f t="shared" si="92"/>
        <v>-1472.1206122954663</v>
      </c>
      <c r="O192" s="50">
        <f t="shared" si="93"/>
        <v>-1680.2482478053244</v>
      </c>
      <c r="P192" s="50"/>
      <c r="Q192" s="50"/>
      <c r="R192" s="50"/>
      <c r="S192" s="50"/>
      <c r="T192" s="50"/>
      <c r="U192" s="133">
        <f t="shared" si="94"/>
        <v>0</v>
      </c>
      <c r="V192" s="106">
        <f t="shared" si="94"/>
        <v>0</v>
      </c>
      <c r="W192" s="106">
        <f t="shared" si="94"/>
        <v>0</v>
      </c>
      <c r="X192" s="106">
        <f t="shared" si="94"/>
        <v>0</v>
      </c>
    </row>
    <row r="193" spans="2:24" ht="15.75" hidden="1" outlineLevel="1" thickBot="1" x14ac:dyDescent="0.3">
      <c r="B193" s="34"/>
      <c r="C193" s="35" t="s">
        <v>302</v>
      </c>
      <c r="D193" s="35"/>
      <c r="E193" s="36">
        <v>0.53500000000000003</v>
      </c>
      <c r="F193" s="37" t="s">
        <v>12</v>
      </c>
      <c r="G193" s="35">
        <v>201.2</v>
      </c>
      <c r="H193" s="96">
        <v>-0.92600000000000005</v>
      </c>
      <c r="I193" s="62">
        <v>-0.436</v>
      </c>
      <c r="J193" s="62">
        <v>-0.55400000000000005</v>
      </c>
      <c r="K193" s="105">
        <v>-0.379</v>
      </c>
      <c r="L193" s="38">
        <f t="shared" si="90"/>
        <v>-831.30082017170571</v>
      </c>
      <c r="M193" s="38">
        <f t="shared" si="91"/>
        <v>-526.51647455708007</v>
      </c>
      <c r="N193" s="38">
        <f t="shared" si="92"/>
        <v>-1472.1206122954663</v>
      </c>
      <c r="O193" s="39">
        <f t="shared" si="93"/>
        <v>-1680.2482478053244</v>
      </c>
      <c r="P193" s="39"/>
      <c r="Q193" s="39"/>
      <c r="R193" s="39"/>
      <c r="S193" s="39"/>
      <c r="T193" s="39"/>
      <c r="U193" s="134">
        <f t="shared" si="94"/>
        <v>0</v>
      </c>
      <c r="V193" s="105">
        <f t="shared" si="94"/>
        <v>0</v>
      </c>
      <c r="W193" s="105">
        <f t="shared" si="94"/>
        <v>0</v>
      </c>
      <c r="X193" s="105">
        <f t="shared" si="94"/>
        <v>0</v>
      </c>
    </row>
    <row r="194" spans="2:24" ht="15.75" hidden="1" outlineLevel="1" thickBot="1" x14ac:dyDescent="0.3">
      <c r="B194" s="45"/>
      <c r="C194" s="46" t="s">
        <v>303</v>
      </c>
      <c r="D194" s="46"/>
      <c r="E194" s="47">
        <v>0.80900000000000005</v>
      </c>
      <c r="F194" s="48" t="s">
        <v>12</v>
      </c>
      <c r="G194" s="46">
        <v>197.6</v>
      </c>
      <c r="H194" s="98">
        <v>-0.92600000000000005</v>
      </c>
      <c r="I194" s="63">
        <v>-0.436</v>
      </c>
      <c r="J194" s="63">
        <v>-0.55400000000000005</v>
      </c>
      <c r="K194" s="106">
        <v>-0.379</v>
      </c>
      <c r="L194" s="49">
        <f t="shared" si="90"/>
        <v>-831.30082017170571</v>
      </c>
      <c r="M194" s="49">
        <f t="shared" si="91"/>
        <v>-526.51647455708007</v>
      </c>
      <c r="N194" s="49">
        <f t="shared" si="92"/>
        <v>-1472.1206122954663</v>
      </c>
      <c r="O194" s="50">
        <f t="shared" si="93"/>
        <v>-1680.2482478053244</v>
      </c>
      <c r="P194" s="50"/>
      <c r="Q194" s="50"/>
      <c r="R194" s="50"/>
      <c r="S194" s="50"/>
      <c r="T194" s="50"/>
      <c r="U194" s="133">
        <f t="shared" si="94"/>
        <v>0</v>
      </c>
      <c r="V194" s="106">
        <f t="shared" si="94"/>
        <v>0</v>
      </c>
      <c r="W194" s="106">
        <f t="shared" si="94"/>
        <v>0</v>
      </c>
      <c r="X194" s="106">
        <f t="shared" si="94"/>
        <v>0</v>
      </c>
    </row>
    <row r="195" spans="2:24" ht="15.75" hidden="1" outlineLevel="1" thickBot="1" x14ac:dyDescent="0.3">
      <c r="B195" s="34"/>
      <c r="C195" s="35" t="s">
        <v>304</v>
      </c>
      <c r="D195" s="35"/>
      <c r="E195" s="36">
        <v>0.51500000000000001</v>
      </c>
      <c r="F195" s="37" t="s">
        <v>12</v>
      </c>
      <c r="G195" s="35">
        <v>189.3</v>
      </c>
      <c r="H195" s="96">
        <v>-0.92600000000000005</v>
      </c>
      <c r="I195" s="62">
        <v>-0.436</v>
      </c>
      <c r="J195" s="62">
        <v>-0.55400000000000005</v>
      </c>
      <c r="K195" s="105">
        <v>-0.379</v>
      </c>
      <c r="L195" s="38">
        <f t="shared" si="90"/>
        <v>-831.30082017170571</v>
      </c>
      <c r="M195" s="38">
        <f t="shared" si="91"/>
        <v>-526.51647455708007</v>
      </c>
      <c r="N195" s="38">
        <f t="shared" si="92"/>
        <v>-1472.1206122954663</v>
      </c>
      <c r="O195" s="39">
        <f t="shared" si="93"/>
        <v>-1680.2482478053244</v>
      </c>
      <c r="P195" s="39"/>
      <c r="Q195" s="39"/>
      <c r="R195" s="39"/>
      <c r="S195" s="39"/>
      <c r="T195" s="39"/>
      <c r="U195" s="134">
        <f t="shared" si="94"/>
        <v>0</v>
      </c>
      <c r="V195" s="105">
        <f t="shared" si="94"/>
        <v>0</v>
      </c>
      <c r="W195" s="105">
        <f t="shared" si="94"/>
        <v>0</v>
      </c>
      <c r="X195" s="105">
        <f t="shared" si="94"/>
        <v>0</v>
      </c>
    </row>
    <row r="196" spans="2:24" ht="15.75" hidden="1" outlineLevel="1" thickBot="1" x14ac:dyDescent="0.3">
      <c r="B196" s="45"/>
      <c r="C196" s="46" t="s">
        <v>305</v>
      </c>
      <c r="D196" s="46"/>
      <c r="E196" s="47">
        <v>0.52400000000000002</v>
      </c>
      <c r="F196" s="48" t="s">
        <v>12</v>
      </c>
      <c r="G196" s="46">
        <v>186.7</v>
      </c>
      <c r="H196" s="98">
        <v>-0.92600000000000005</v>
      </c>
      <c r="I196" s="63">
        <v>-0.436</v>
      </c>
      <c r="J196" s="63">
        <v>-0.55400000000000005</v>
      </c>
      <c r="K196" s="106">
        <v>-0.379</v>
      </c>
      <c r="L196" s="49">
        <f t="shared" si="90"/>
        <v>-831.30082017170571</v>
      </c>
      <c r="M196" s="49">
        <f t="shared" si="91"/>
        <v>-526.51647455708007</v>
      </c>
      <c r="N196" s="49">
        <f t="shared" si="92"/>
        <v>-1472.1206122954663</v>
      </c>
      <c r="O196" s="50">
        <f t="shared" si="93"/>
        <v>-1680.2482478053244</v>
      </c>
      <c r="P196" s="50"/>
      <c r="Q196" s="50"/>
      <c r="R196" s="50"/>
      <c r="S196" s="50"/>
      <c r="T196" s="50"/>
      <c r="U196" s="133">
        <f t="shared" si="94"/>
        <v>0</v>
      </c>
      <c r="V196" s="106">
        <f t="shared" si="94"/>
        <v>0</v>
      </c>
      <c r="W196" s="106">
        <f t="shared" si="94"/>
        <v>0</v>
      </c>
      <c r="X196" s="106">
        <f t="shared" si="94"/>
        <v>0</v>
      </c>
    </row>
    <row r="197" spans="2:24" ht="15.75" hidden="1" outlineLevel="1" thickBot="1" x14ac:dyDescent="0.3">
      <c r="B197" s="34"/>
      <c r="C197" s="35" t="s">
        <v>306</v>
      </c>
      <c r="D197" s="67"/>
      <c r="E197" s="36">
        <v>0.52500000000000002</v>
      </c>
      <c r="F197" s="37" t="s">
        <v>12</v>
      </c>
      <c r="G197" s="35">
        <v>174.7</v>
      </c>
      <c r="H197" s="96">
        <v>-0.92600000000000005</v>
      </c>
      <c r="I197" s="62">
        <v>-0.436</v>
      </c>
      <c r="J197" s="62">
        <v>-0.55400000000000005</v>
      </c>
      <c r="K197" s="105">
        <v>-0.379</v>
      </c>
      <c r="L197" s="38">
        <f t="shared" si="90"/>
        <v>-831.30082017170571</v>
      </c>
      <c r="M197" s="38">
        <f t="shared" si="91"/>
        <v>-526.51647455708007</v>
      </c>
      <c r="N197" s="38">
        <f t="shared" si="92"/>
        <v>-1472.1206122954663</v>
      </c>
      <c r="O197" s="39">
        <f t="shared" si="93"/>
        <v>-1680.2482478053244</v>
      </c>
      <c r="P197" s="39"/>
      <c r="Q197" s="39"/>
      <c r="R197" s="39"/>
      <c r="S197" s="39"/>
      <c r="T197" s="39"/>
      <c r="U197" s="134">
        <f t="shared" si="94"/>
        <v>0</v>
      </c>
      <c r="V197" s="105">
        <f t="shared" si="94"/>
        <v>0</v>
      </c>
      <c r="W197" s="105">
        <f t="shared" si="94"/>
        <v>0</v>
      </c>
      <c r="X197" s="105">
        <f t="shared" si="94"/>
        <v>0</v>
      </c>
    </row>
    <row r="198" spans="2:24" ht="15.75" hidden="1" outlineLevel="1" thickBot="1" x14ac:dyDescent="0.3">
      <c r="B198" s="51"/>
      <c r="C198" s="52" t="s">
        <v>307</v>
      </c>
      <c r="D198" s="52"/>
      <c r="E198" s="53">
        <v>0.55200000000000005</v>
      </c>
      <c r="F198" s="54" t="s">
        <v>12</v>
      </c>
      <c r="G198" s="52">
        <v>167.3</v>
      </c>
      <c r="H198" s="100">
        <v>-0.92600000000000005</v>
      </c>
      <c r="I198" s="64">
        <v>-0.436</v>
      </c>
      <c r="J198" s="64">
        <v>-0.55400000000000005</v>
      </c>
      <c r="K198" s="107">
        <v>-0.379</v>
      </c>
      <c r="L198" s="55">
        <f t="shared" si="90"/>
        <v>-831.30082017170571</v>
      </c>
      <c r="M198" s="55">
        <f t="shared" si="91"/>
        <v>-526.51647455708007</v>
      </c>
      <c r="N198" s="55">
        <f t="shared" si="92"/>
        <v>-1472.1206122954663</v>
      </c>
      <c r="O198" s="56">
        <f t="shared" si="93"/>
        <v>-1680.2482478053244</v>
      </c>
      <c r="P198" s="56"/>
      <c r="Q198" s="56"/>
      <c r="R198" s="56"/>
      <c r="S198" s="56"/>
      <c r="T198" s="56"/>
      <c r="U198" s="135">
        <f t="shared" si="94"/>
        <v>0</v>
      </c>
      <c r="V198" s="107">
        <f t="shared" si="94"/>
        <v>0</v>
      </c>
      <c r="W198" s="107">
        <f t="shared" si="94"/>
        <v>0</v>
      </c>
      <c r="X198" s="107">
        <f t="shared" si="94"/>
        <v>0</v>
      </c>
    </row>
    <row r="199" spans="2:24" ht="15.75" collapsed="1" thickBot="1" x14ac:dyDescent="0.3">
      <c r="B199" s="57" t="s">
        <v>119</v>
      </c>
      <c r="C199" s="58">
        <v>8</v>
      </c>
      <c r="D199" s="66">
        <v>42034</v>
      </c>
      <c r="E199" s="66">
        <v>42396</v>
      </c>
      <c r="F199" s="59" t="s">
        <v>12</v>
      </c>
      <c r="G199" s="70">
        <f>AVERAGE(G191:G198)</f>
        <v>214.51250000000002</v>
      </c>
      <c r="H199" s="102">
        <f ca="1">((L199/AmountInvested)+1)^(1/Frac10day)-1</f>
        <v>-0.92600000000000005</v>
      </c>
      <c r="I199" s="65">
        <f ca="1">((M199/AmountInvested)+1)^(1/Frac25day)-1</f>
        <v>-0.43600000000000017</v>
      </c>
      <c r="J199" s="65">
        <f ca="1">((N199/AmountInvested)+1)^(1/Frac50day)-1</f>
        <v>-0.55400000000000027</v>
      </c>
      <c r="K199" s="103">
        <f ca="1">((O199/AmountInvested)+1)^(1/Frac99day)-1</f>
        <v>-0.379</v>
      </c>
      <c r="L199" s="60">
        <f ca="1">AVERAGE(OFFSET(L191,,,IncludeRanks))</f>
        <v>-831.30082017170571</v>
      </c>
      <c r="M199" s="60">
        <f ca="1">AVERAGE(OFFSET(M191,,,IncludeRanks))</f>
        <v>-526.51647455708007</v>
      </c>
      <c r="N199" s="60">
        <f ca="1">AVERAGE(OFFSET(N191,,,IncludeRanks))</f>
        <v>-1472.1206122954663</v>
      </c>
      <c r="O199" s="61">
        <f ca="1">AVERAGE(OFFSET(O191,,,IncludeRanks))</f>
        <v>-1680.2482478053244</v>
      </c>
      <c r="P199" s="61">
        <v>832</v>
      </c>
      <c r="Q199" s="61">
        <v>542</v>
      </c>
      <c r="R199" s="61">
        <v>1489</v>
      </c>
      <c r="S199" s="61">
        <v>1700</v>
      </c>
      <c r="T199" s="61"/>
      <c r="U199" s="136">
        <f ca="1">SUM(OFFSET(U191,,,IncludeRanks))/IncludeRanks</f>
        <v>0</v>
      </c>
      <c r="V199" s="136">
        <f ca="1">SUM(OFFSET(V191,,,IncludeRanks))/IncludeRanks</f>
        <v>0</v>
      </c>
      <c r="W199" s="136">
        <f ca="1">SUM(OFFSET(W191,,,IncludeRanks))/IncludeRanks</f>
        <v>0</v>
      </c>
      <c r="X199" s="136">
        <f ca="1">SUM(OFFSET(X191,,,IncludeRanks))/IncludeRanks</f>
        <v>0</v>
      </c>
    </row>
    <row r="200" spans="2:24" ht="15.75" hidden="1" outlineLevel="1" thickBot="1" x14ac:dyDescent="0.3">
      <c r="B200" s="40"/>
      <c r="C200" s="41" t="s">
        <v>80</v>
      </c>
      <c r="D200" s="41" t="s">
        <v>81</v>
      </c>
      <c r="E200" s="42" t="s">
        <v>82</v>
      </c>
      <c r="F200" s="43" t="s">
        <v>83</v>
      </c>
      <c r="G200" s="41" t="s">
        <v>0</v>
      </c>
      <c r="H200" s="112" t="s">
        <v>156</v>
      </c>
      <c r="I200" s="113" t="s">
        <v>86</v>
      </c>
      <c r="J200" s="113" t="s">
        <v>87</v>
      </c>
      <c r="K200" s="114" t="s">
        <v>145</v>
      </c>
      <c r="L200" s="77" t="s">
        <v>134</v>
      </c>
      <c r="M200" s="41" t="s">
        <v>78</v>
      </c>
      <c r="N200" s="41" t="s">
        <v>79</v>
      </c>
      <c r="O200" s="44" t="s">
        <v>146</v>
      </c>
      <c r="P200" s="44"/>
      <c r="Q200" s="44"/>
      <c r="R200" s="44"/>
      <c r="S200" s="44"/>
      <c r="T200" s="44"/>
      <c r="U200" s="137"/>
      <c r="V200" s="137"/>
      <c r="W200" s="137"/>
      <c r="X200" s="137"/>
    </row>
    <row r="201" spans="2:24" ht="15.75" hidden="1" outlineLevel="1" thickBot="1" x14ac:dyDescent="0.3">
      <c r="B201" s="34"/>
      <c r="C201" s="35" t="s">
        <v>308</v>
      </c>
      <c r="D201" s="35"/>
      <c r="E201" s="36">
        <v>2.81</v>
      </c>
      <c r="F201" s="37" t="s">
        <v>12</v>
      </c>
      <c r="G201" s="35">
        <v>9634.4</v>
      </c>
      <c r="H201" s="96">
        <v>15467.094999999999</v>
      </c>
      <c r="I201" s="62">
        <v>17.951000000000001</v>
      </c>
      <c r="J201" s="62">
        <v>12.414</v>
      </c>
      <c r="K201" s="105">
        <v>-0.128</v>
      </c>
      <c r="L201" s="38">
        <f t="shared" ref="L201:L208" si="95">AmountInvested*(1+H201)^(Frac10day)-AmountInvested</f>
        <v>3792.6556719104301</v>
      </c>
      <c r="M201" s="38">
        <f t="shared" ref="M201:M208" si="96">AmountInvested*(1+I201)^(Frac25day)-AmountInvested</f>
        <v>3202.7743292508421</v>
      </c>
      <c r="N201" s="38">
        <f t="shared" ref="N201:N208" si="97">AmountInvested*(1+J201)^(Frac50day)-AmountInvested</f>
        <v>6687.0485287986085</v>
      </c>
      <c r="O201" s="39">
        <f t="shared" ref="O201:O208" si="98">AmountInvested*(1+K201)^(Frac99day)-AmountInvested</f>
        <v>-515.1000555944338</v>
      </c>
      <c r="P201" s="39"/>
      <c r="Q201" s="39"/>
      <c r="R201" s="39"/>
      <c r="S201" s="39"/>
      <c r="T201" s="39"/>
      <c r="U201" s="132">
        <f t="shared" ref="U201:X208" si="99">IF(L201&gt;0, 1, 0)</f>
        <v>1</v>
      </c>
      <c r="V201" s="105">
        <f t="shared" si="99"/>
        <v>1</v>
      </c>
      <c r="W201" s="105">
        <f t="shared" si="99"/>
        <v>1</v>
      </c>
      <c r="X201" s="105">
        <f t="shared" si="99"/>
        <v>0</v>
      </c>
    </row>
    <row r="202" spans="2:24" ht="15.75" hidden="1" outlineLevel="1" thickBot="1" x14ac:dyDescent="0.3">
      <c r="B202" s="45"/>
      <c r="C202" s="46" t="s">
        <v>309</v>
      </c>
      <c r="D202" s="46"/>
      <c r="E202" s="47">
        <v>2.8370000000000002</v>
      </c>
      <c r="F202" s="48" t="s">
        <v>12</v>
      </c>
      <c r="G202" s="46">
        <v>8066</v>
      </c>
      <c r="H202" s="98">
        <v>15467.094999999999</v>
      </c>
      <c r="I202" s="63">
        <v>0.21299999999999999</v>
      </c>
      <c r="J202" s="63">
        <v>2.5049999999999999</v>
      </c>
      <c r="K202" s="106">
        <v>-0.56100000000000005</v>
      </c>
      <c r="L202" s="49">
        <f t="shared" si="95"/>
        <v>3792.6556719104301</v>
      </c>
      <c r="M202" s="49">
        <f t="shared" si="96"/>
        <v>184.04203044986207</v>
      </c>
      <c r="N202" s="49">
        <f t="shared" si="97"/>
        <v>2806.3265003923516</v>
      </c>
      <c r="O202" s="50">
        <f t="shared" si="98"/>
        <v>-2723.0133422579838</v>
      </c>
      <c r="P202" s="50"/>
      <c r="Q202" s="50"/>
      <c r="R202" s="50"/>
      <c r="S202" s="50"/>
      <c r="T202" s="50"/>
      <c r="U202" s="133">
        <f t="shared" si="99"/>
        <v>1</v>
      </c>
      <c r="V202" s="106">
        <f t="shared" si="99"/>
        <v>1</v>
      </c>
      <c r="W202" s="106">
        <f t="shared" si="99"/>
        <v>1</v>
      </c>
      <c r="X202" s="106">
        <f t="shared" si="99"/>
        <v>0</v>
      </c>
    </row>
    <row r="203" spans="2:24" ht="15.75" hidden="1" outlineLevel="1" thickBot="1" x14ac:dyDescent="0.3">
      <c r="B203" s="34"/>
      <c r="C203" s="35" t="s">
        <v>310</v>
      </c>
      <c r="D203" s="35"/>
      <c r="E203" s="36">
        <v>3.3220000000000001</v>
      </c>
      <c r="F203" s="37" t="s">
        <v>12</v>
      </c>
      <c r="G203" s="35">
        <v>6139.9</v>
      </c>
      <c r="H203" s="96">
        <v>31875.088</v>
      </c>
      <c r="I203" s="62">
        <v>47.18</v>
      </c>
      <c r="J203" s="62">
        <v>18.408999999999999</v>
      </c>
      <c r="K203" s="105">
        <v>0.73399999999999999</v>
      </c>
      <c r="L203" s="38">
        <f t="shared" si="95"/>
        <v>4129.1325878752832</v>
      </c>
      <c r="M203" s="38">
        <f t="shared" si="96"/>
        <v>4419.0731408144384</v>
      </c>
      <c r="N203" s="38">
        <f t="shared" si="97"/>
        <v>7948.2792046666036</v>
      </c>
      <c r="O203" s="39">
        <f t="shared" si="98"/>
        <v>2368.000979320379</v>
      </c>
      <c r="P203" s="39"/>
      <c r="Q203" s="39"/>
      <c r="R203" s="39"/>
      <c r="S203" s="39"/>
      <c r="T203" s="39"/>
      <c r="U203" s="134">
        <f t="shared" si="99"/>
        <v>1</v>
      </c>
      <c r="V203" s="105">
        <f t="shared" si="99"/>
        <v>1</v>
      </c>
      <c r="W203" s="105">
        <f t="shared" si="99"/>
        <v>1</v>
      </c>
      <c r="X203" s="105">
        <f t="shared" si="99"/>
        <v>1</v>
      </c>
    </row>
    <row r="204" spans="2:24" ht="15.75" hidden="1" outlineLevel="1" thickBot="1" x14ac:dyDescent="0.3">
      <c r="B204" s="45"/>
      <c r="C204" s="46" t="s">
        <v>311</v>
      </c>
      <c r="D204" s="46"/>
      <c r="E204" s="47">
        <v>4.7300000000000004</v>
      </c>
      <c r="F204" s="48" t="s">
        <v>12</v>
      </c>
      <c r="G204" s="46">
        <v>5404.8</v>
      </c>
      <c r="H204" s="98">
        <v>0.85899999999999999</v>
      </c>
      <c r="I204" s="63">
        <v>-0.76800000000000002</v>
      </c>
      <c r="J204" s="63">
        <v>0.69799999999999995</v>
      </c>
      <c r="K204" s="106">
        <v>0.251</v>
      </c>
      <c r="L204" s="49">
        <f t="shared" si="95"/>
        <v>208.83018250875284</v>
      </c>
      <c r="M204" s="49">
        <f t="shared" si="96"/>
        <v>-1288.8820652271952</v>
      </c>
      <c r="N204" s="49">
        <f t="shared" si="97"/>
        <v>1100.6603921844835</v>
      </c>
      <c r="O204" s="50">
        <f t="shared" si="98"/>
        <v>903.15353935347412</v>
      </c>
      <c r="P204" s="50"/>
      <c r="Q204" s="50"/>
      <c r="R204" s="50"/>
      <c r="S204" s="50"/>
      <c r="T204" s="50"/>
      <c r="U204" s="133">
        <f t="shared" si="99"/>
        <v>1</v>
      </c>
      <c r="V204" s="106">
        <f t="shared" si="99"/>
        <v>0</v>
      </c>
      <c r="W204" s="106">
        <f t="shared" si="99"/>
        <v>1</v>
      </c>
      <c r="X204" s="106">
        <f t="shared" si="99"/>
        <v>1</v>
      </c>
    </row>
    <row r="205" spans="2:24" ht="15.75" hidden="1" outlineLevel="1" thickBot="1" x14ac:dyDescent="0.3">
      <c r="B205" s="34"/>
      <c r="C205" s="35" t="s">
        <v>312</v>
      </c>
      <c r="D205" s="35"/>
      <c r="E205" s="36">
        <v>5.2249999999999996</v>
      </c>
      <c r="F205" s="37" t="s">
        <v>12</v>
      </c>
      <c r="G205" s="35">
        <v>5341.2</v>
      </c>
      <c r="H205" s="96">
        <v>15729.558999999999</v>
      </c>
      <c r="I205" s="62">
        <v>26.015000000000001</v>
      </c>
      <c r="J205" s="62">
        <v>20.033000000000001</v>
      </c>
      <c r="K205" s="105">
        <v>0.21199999999999999</v>
      </c>
      <c r="L205" s="38">
        <f t="shared" si="95"/>
        <v>3800.3935620791744</v>
      </c>
      <c r="M205" s="38">
        <f t="shared" si="96"/>
        <v>3652.3392809757788</v>
      </c>
      <c r="N205" s="38">
        <f t="shared" si="97"/>
        <v>8234.9883149490051</v>
      </c>
      <c r="O205" s="39">
        <f t="shared" si="98"/>
        <v>770.63452247751047</v>
      </c>
      <c r="P205" s="39"/>
      <c r="Q205" s="39"/>
      <c r="R205" s="39"/>
      <c r="S205" s="39"/>
      <c r="T205" s="39"/>
      <c r="U205" s="134">
        <f t="shared" si="99"/>
        <v>1</v>
      </c>
      <c r="V205" s="105">
        <f t="shared" si="99"/>
        <v>1</v>
      </c>
      <c r="W205" s="105">
        <f t="shared" si="99"/>
        <v>1</v>
      </c>
      <c r="X205" s="105">
        <f t="shared" si="99"/>
        <v>1</v>
      </c>
    </row>
    <row r="206" spans="2:24" ht="15.75" hidden="1" outlineLevel="1" thickBot="1" x14ac:dyDescent="0.3">
      <c r="B206" s="45"/>
      <c r="C206" s="46" t="s">
        <v>313</v>
      </c>
      <c r="D206" s="46"/>
      <c r="E206" s="47">
        <v>3.4510000000000001</v>
      </c>
      <c r="F206" s="48" t="s">
        <v>12</v>
      </c>
      <c r="G206" s="46">
        <v>5245.6</v>
      </c>
      <c r="H206" s="98">
        <v>11.414999999999999</v>
      </c>
      <c r="I206" s="63">
        <v>-0.78700000000000003</v>
      </c>
      <c r="J206" s="63">
        <v>2.2490000000000001</v>
      </c>
      <c r="K206" s="106">
        <v>-0.20899999999999999</v>
      </c>
      <c r="L206" s="49">
        <f t="shared" si="95"/>
        <v>875.89211267240535</v>
      </c>
      <c r="M206" s="49">
        <f t="shared" si="96"/>
        <v>-1358.8963481672236</v>
      </c>
      <c r="N206" s="49">
        <f t="shared" si="97"/>
        <v>2616.1953181480549</v>
      </c>
      <c r="O206" s="50">
        <f t="shared" si="98"/>
        <v>-865.49939476252803</v>
      </c>
      <c r="P206" s="50"/>
      <c r="Q206" s="50"/>
      <c r="R206" s="50"/>
      <c r="S206" s="50"/>
      <c r="T206" s="50"/>
      <c r="U206" s="133">
        <f t="shared" si="99"/>
        <v>1</v>
      </c>
      <c r="V206" s="106">
        <f t="shared" si="99"/>
        <v>0</v>
      </c>
      <c r="W206" s="106">
        <f t="shared" si="99"/>
        <v>1</v>
      </c>
      <c r="X206" s="106">
        <f t="shared" si="99"/>
        <v>0</v>
      </c>
    </row>
    <row r="207" spans="2:24" ht="15.75" hidden="1" outlineLevel="1" thickBot="1" x14ac:dyDescent="0.3">
      <c r="B207" s="34"/>
      <c r="C207" s="35" t="s">
        <v>314</v>
      </c>
      <c r="D207" s="67"/>
      <c r="E207" s="36">
        <v>2.7549999999999999</v>
      </c>
      <c r="F207" s="37" t="s">
        <v>71</v>
      </c>
      <c r="G207" s="35">
        <v>4830.2</v>
      </c>
      <c r="H207" s="96">
        <v>1431.7429999999999</v>
      </c>
      <c r="I207" s="62">
        <v>-0.73799999999999999</v>
      </c>
      <c r="J207" s="62">
        <v>0.79400000000000004</v>
      </c>
      <c r="K207" s="105">
        <v>-0.755</v>
      </c>
      <c r="L207" s="38">
        <f t="shared" si="95"/>
        <v>2741.0614362115866</v>
      </c>
      <c r="M207" s="38">
        <f t="shared" si="96"/>
        <v>-1188.2571565382368</v>
      </c>
      <c r="N207" s="38">
        <f t="shared" si="97"/>
        <v>1221.7197833665614</v>
      </c>
      <c r="O207" s="39">
        <f t="shared" si="98"/>
        <v>-4190.3464035945917</v>
      </c>
      <c r="P207" s="39"/>
      <c r="Q207" s="39"/>
      <c r="R207" s="39"/>
      <c r="S207" s="39"/>
      <c r="T207" s="39"/>
      <c r="U207" s="134">
        <f t="shared" si="99"/>
        <v>1</v>
      </c>
      <c r="V207" s="105">
        <f t="shared" si="99"/>
        <v>0</v>
      </c>
      <c r="W207" s="105">
        <f t="shared" si="99"/>
        <v>1</v>
      </c>
      <c r="X207" s="105">
        <f t="shared" si="99"/>
        <v>0</v>
      </c>
    </row>
    <row r="208" spans="2:24" ht="15.75" hidden="1" outlineLevel="1" thickBot="1" x14ac:dyDescent="0.3">
      <c r="B208" s="51"/>
      <c r="C208" s="52" t="s">
        <v>315</v>
      </c>
      <c r="D208" s="52"/>
      <c r="E208" s="53">
        <v>3.3410000000000002</v>
      </c>
      <c r="F208" s="54" t="s">
        <v>12</v>
      </c>
      <c r="G208" s="52">
        <v>4802.8999999999996</v>
      </c>
      <c r="H208" s="100">
        <v>-1.2E-2</v>
      </c>
      <c r="I208" s="64">
        <v>-0.91800000000000004</v>
      </c>
      <c r="J208" s="64">
        <v>1.125</v>
      </c>
      <c r="K208" s="107">
        <v>-0.36699999999999999</v>
      </c>
      <c r="L208" s="55">
        <f t="shared" si="95"/>
        <v>-4.0233841465942533</v>
      </c>
      <c r="M208" s="55">
        <f t="shared" si="96"/>
        <v>-2103.84252479936</v>
      </c>
      <c r="N208" s="55">
        <f t="shared" si="97"/>
        <v>1602.7904608931931</v>
      </c>
      <c r="O208" s="56">
        <f t="shared" si="98"/>
        <v>-1618.5382804285928</v>
      </c>
      <c r="P208" s="56"/>
      <c r="Q208" s="56"/>
      <c r="R208" s="56"/>
      <c r="S208" s="56"/>
      <c r="T208" s="56"/>
      <c r="U208" s="135">
        <f t="shared" si="99"/>
        <v>0</v>
      </c>
      <c r="V208" s="107">
        <f t="shared" si="99"/>
        <v>0</v>
      </c>
      <c r="W208" s="107">
        <f t="shared" si="99"/>
        <v>1</v>
      </c>
      <c r="X208" s="107">
        <f t="shared" si="99"/>
        <v>0</v>
      </c>
    </row>
    <row r="209" spans="2:24" ht="15.75" collapsed="1" thickBot="1" x14ac:dyDescent="0.3">
      <c r="B209" s="57" t="s">
        <v>120</v>
      </c>
      <c r="C209" s="58">
        <v>7</v>
      </c>
      <c r="D209" s="66">
        <v>42034</v>
      </c>
      <c r="E209" s="66">
        <v>42396</v>
      </c>
      <c r="F209" s="59" t="s">
        <v>12</v>
      </c>
      <c r="G209" s="70">
        <f>AVERAGE(G201:G208)</f>
        <v>6183.125</v>
      </c>
      <c r="H209" s="102">
        <f ca="1">((L209/AmountInvested)+1)^(1/Frac10day)-1</f>
        <v>15467.095000000014</v>
      </c>
      <c r="I209" s="65">
        <f ca="1">((M209/AmountInvested)+1)^(1/Frac25day)-1</f>
        <v>17.95099999999999</v>
      </c>
      <c r="J209" s="65">
        <f ca="1">((N209/AmountInvested)+1)^(1/Frac50day)-1</f>
        <v>12.413999999999998</v>
      </c>
      <c r="K209" s="103">
        <f ca="1">((O209/AmountInvested)+1)^(1/Frac99day)-1</f>
        <v>-0.128</v>
      </c>
      <c r="L209" s="60">
        <f ca="1">AVERAGE(OFFSET(L201,,,IncludeRanks))</f>
        <v>3792.6556719104301</v>
      </c>
      <c r="M209" s="60">
        <f ca="1">AVERAGE(OFFSET(M201,,,IncludeRanks))</f>
        <v>3202.7743292508421</v>
      </c>
      <c r="N209" s="60">
        <f ca="1">AVERAGE(OFFSET(N201,,,IncludeRanks))</f>
        <v>6687.0485287986085</v>
      </c>
      <c r="O209" s="61">
        <f ca="1">AVERAGE(OFFSET(O201,,,IncludeRanks))</f>
        <v>-515.1000555944338</v>
      </c>
      <c r="P209" s="61">
        <v>-209</v>
      </c>
      <c r="Q209" s="61">
        <v>1326</v>
      </c>
      <c r="R209" s="61">
        <v>-1117</v>
      </c>
      <c r="S209" s="61">
        <v>2349</v>
      </c>
      <c r="T209" s="61"/>
      <c r="U209" s="136">
        <f ca="1">SUM(OFFSET(U201,,,IncludeRanks))/IncludeRanks</f>
        <v>1</v>
      </c>
      <c r="V209" s="136">
        <f ca="1">SUM(OFFSET(V201,,,IncludeRanks))/IncludeRanks</f>
        <v>1</v>
      </c>
      <c r="W209" s="136">
        <f ca="1">SUM(OFFSET(W201,,,IncludeRanks))/IncludeRanks</f>
        <v>1</v>
      </c>
      <c r="X209" s="136">
        <f ca="1">SUM(OFFSET(X201,,,IncludeRanks))/IncludeRanks</f>
        <v>0</v>
      </c>
    </row>
    <row r="210" spans="2:24" ht="15.75" hidden="1" outlineLevel="1" thickBot="1" x14ac:dyDescent="0.3">
      <c r="B210" s="40"/>
      <c r="C210" s="41" t="s">
        <v>80</v>
      </c>
      <c r="D210" s="41" t="s">
        <v>81</v>
      </c>
      <c r="E210" s="42" t="s">
        <v>82</v>
      </c>
      <c r="F210" s="43" t="s">
        <v>83</v>
      </c>
      <c r="G210" s="41" t="s">
        <v>0</v>
      </c>
      <c r="H210" s="112" t="s">
        <v>156</v>
      </c>
      <c r="I210" s="113" t="s">
        <v>86</v>
      </c>
      <c r="J210" s="113" t="s">
        <v>87</v>
      </c>
      <c r="K210" s="114" t="s">
        <v>145</v>
      </c>
      <c r="L210" s="77" t="s">
        <v>134</v>
      </c>
      <c r="M210" s="41" t="s">
        <v>78</v>
      </c>
      <c r="N210" s="41" t="s">
        <v>79</v>
      </c>
      <c r="O210" s="44" t="s">
        <v>146</v>
      </c>
      <c r="P210" s="44"/>
      <c r="Q210" s="44"/>
      <c r="R210" s="44"/>
      <c r="S210" s="44"/>
      <c r="T210" s="44"/>
      <c r="U210" s="137"/>
      <c r="V210" s="137"/>
      <c r="W210" s="137"/>
      <c r="X210" s="137"/>
    </row>
    <row r="211" spans="2:24" ht="15.75" hidden="1" outlineLevel="1" thickBot="1" x14ac:dyDescent="0.3">
      <c r="B211" s="34"/>
      <c r="C211" s="35" t="s">
        <v>70</v>
      </c>
      <c r="D211" s="35"/>
      <c r="E211" s="36">
        <v>0.78</v>
      </c>
      <c r="F211" s="37" t="s">
        <v>71</v>
      </c>
      <c r="G211" s="35">
        <v>188</v>
      </c>
      <c r="H211" s="96">
        <v>7.383</v>
      </c>
      <c r="I211" s="36">
        <v>3.2189999999999999</v>
      </c>
      <c r="J211" s="36">
        <v>0.34899999999999998</v>
      </c>
      <c r="K211" s="97">
        <v>5.8999999999999997E-2</v>
      </c>
      <c r="L211" s="38">
        <f t="shared" ref="L211:L218" si="100">AmountInvested*(1+H211)^(Frac10day)-AmountInvested</f>
        <v>734.45456691622894</v>
      </c>
      <c r="M211" s="38">
        <f t="shared" ref="M211:M218" si="101">AmountInvested*(1+I211)^(Frac25day)-AmountInvested</f>
        <v>1456.3833780350651</v>
      </c>
      <c r="N211" s="38">
        <f t="shared" ref="N211:N218" si="102">AmountInvested*(1+J211)^(Frac50day)-AmountInvested</f>
        <v>608.18885432283605</v>
      </c>
      <c r="O211" s="39">
        <f t="shared" ref="O211:O218" si="103">AmountInvested*(1+K211)^(Frac99day)-AmountInvested</f>
        <v>223.80616017283683</v>
      </c>
      <c r="P211" s="39"/>
      <c r="Q211" s="39"/>
      <c r="R211" s="39"/>
      <c r="S211" s="39"/>
      <c r="T211" s="39"/>
      <c r="U211" s="132">
        <f t="shared" ref="U211:X218" si="104">IF(L211&gt;0, 1, 0)</f>
        <v>1</v>
      </c>
      <c r="V211" s="105">
        <f t="shared" si="104"/>
        <v>1</v>
      </c>
      <c r="W211" s="105">
        <f t="shared" si="104"/>
        <v>1</v>
      </c>
      <c r="X211" s="105">
        <f t="shared" si="104"/>
        <v>1</v>
      </c>
    </row>
    <row r="212" spans="2:24" ht="15.75" hidden="1" outlineLevel="1" thickBot="1" x14ac:dyDescent="0.3">
      <c r="B212" s="45"/>
      <c r="C212" s="46" t="s">
        <v>316</v>
      </c>
      <c r="D212" s="46"/>
      <c r="E212" s="47">
        <v>0.61099999999999999</v>
      </c>
      <c r="F212" s="48" t="s">
        <v>12</v>
      </c>
      <c r="G212" s="46">
        <v>77.599999999999994</v>
      </c>
      <c r="H212" s="98">
        <v>-5.7000000000000002E-2</v>
      </c>
      <c r="I212" s="47">
        <v>0.26400000000000001</v>
      </c>
      <c r="J212" s="47">
        <v>-0.24399999999999999</v>
      </c>
      <c r="K212" s="99">
        <v>-7.1999999999999995E-2</v>
      </c>
      <c r="L212" s="49">
        <f t="shared" si="100"/>
        <v>-19.543875709012354</v>
      </c>
      <c r="M212" s="49">
        <f t="shared" si="101"/>
        <v>223.73164156535313</v>
      </c>
      <c r="N212" s="49">
        <f t="shared" si="102"/>
        <v>-536.71758024760675</v>
      </c>
      <c r="O212" s="50">
        <f t="shared" si="103"/>
        <v>-284.39358324092973</v>
      </c>
      <c r="P212" s="50"/>
      <c r="Q212" s="50"/>
      <c r="R212" s="50"/>
      <c r="S212" s="50"/>
      <c r="T212" s="50"/>
      <c r="U212" s="133">
        <f t="shared" si="104"/>
        <v>0</v>
      </c>
      <c r="V212" s="106">
        <f t="shared" si="104"/>
        <v>1</v>
      </c>
      <c r="W212" s="106">
        <f t="shared" si="104"/>
        <v>0</v>
      </c>
      <c r="X212" s="106">
        <f t="shared" si="104"/>
        <v>0</v>
      </c>
    </row>
    <row r="213" spans="2:24" ht="15.75" hidden="1" outlineLevel="1" thickBot="1" x14ac:dyDescent="0.3">
      <c r="B213" s="34"/>
      <c r="C213" s="35" t="s">
        <v>180</v>
      </c>
      <c r="D213" s="35"/>
      <c r="E213" s="36">
        <v>0.496</v>
      </c>
      <c r="F213" s="37" t="s">
        <v>71</v>
      </c>
      <c r="G213" s="35">
        <v>63</v>
      </c>
      <c r="H213" s="96">
        <v>9.1929999999999996</v>
      </c>
      <c r="I213" s="36">
        <v>3.512</v>
      </c>
      <c r="J213" s="36">
        <v>2.194</v>
      </c>
      <c r="K213" s="97">
        <v>0.45</v>
      </c>
      <c r="L213" s="38">
        <f t="shared" si="100"/>
        <v>804.63418535671372</v>
      </c>
      <c r="M213" s="38">
        <f t="shared" si="101"/>
        <v>1529.2616716344128</v>
      </c>
      <c r="N213" s="38">
        <f t="shared" si="102"/>
        <v>2573.7853125549045</v>
      </c>
      <c r="O213" s="39">
        <f t="shared" si="103"/>
        <v>1542.6620026357959</v>
      </c>
      <c r="P213" s="39"/>
      <c r="Q213" s="39"/>
      <c r="R213" s="39"/>
      <c r="S213" s="39"/>
      <c r="T213" s="39"/>
      <c r="U213" s="134">
        <f t="shared" si="104"/>
        <v>1</v>
      </c>
      <c r="V213" s="105">
        <f t="shared" si="104"/>
        <v>1</v>
      </c>
      <c r="W213" s="105">
        <f t="shared" si="104"/>
        <v>1</v>
      </c>
      <c r="X213" s="105">
        <f t="shared" si="104"/>
        <v>1</v>
      </c>
    </row>
    <row r="214" spans="2:24" ht="15.75" hidden="1" outlineLevel="1" thickBot="1" x14ac:dyDescent="0.3">
      <c r="B214" s="45"/>
      <c r="C214" s="46" t="s">
        <v>317</v>
      </c>
      <c r="D214" s="46"/>
      <c r="E214" s="47">
        <v>0.60099999999999998</v>
      </c>
      <c r="F214" s="48" t="s">
        <v>12</v>
      </c>
      <c r="G214" s="46">
        <v>25</v>
      </c>
      <c r="H214" s="98">
        <v>0.28599999999999998</v>
      </c>
      <c r="I214" s="47">
        <v>0.81799999999999995</v>
      </c>
      <c r="J214" s="47">
        <v>4.0000000000000001E-3</v>
      </c>
      <c r="K214" s="99">
        <v>0.111</v>
      </c>
      <c r="L214" s="49">
        <f t="shared" si="100"/>
        <v>84.198030147063037</v>
      </c>
      <c r="M214" s="49">
        <f t="shared" si="101"/>
        <v>580.76790824626733</v>
      </c>
      <c r="N214" s="49">
        <f t="shared" si="102"/>
        <v>7.8762523120494734</v>
      </c>
      <c r="O214" s="50">
        <f t="shared" si="103"/>
        <v>414.79452456688341</v>
      </c>
      <c r="P214" s="50"/>
      <c r="Q214" s="50"/>
      <c r="R214" s="50"/>
      <c r="S214" s="50"/>
      <c r="T214" s="50"/>
      <c r="U214" s="133">
        <f t="shared" si="104"/>
        <v>1</v>
      </c>
      <c r="V214" s="106">
        <f t="shared" si="104"/>
        <v>1</v>
      </c>
      <c r="W214" s="106">
        <f t="shared" si="104"/>
        <v>1</v>
      </c>
      <c r="X214" s="106">
        <f t="shared" si="104"/>
        <v>1</v>
      </c>
    </row>
    <row r="215" spans="2:24" ht="15.75" hidden="1" outlineLevel="1" thickBot="1" x14ac:dyDescent="0.3">
      <c r="B215" s="34"/>
      <c r="C215" s="35" t="s">
        <v>181</v>
      </c>
      <c r="D215" s="35"/>
      <c r="E215" s="36">
        <v>0.46300000000000002</v>
      </c>
      <c r="F215" s="37" t="s">
        <v>71</v>
      </c>
      <c r="G215" s="35">
        <v>22.8</v>
      </c>
      <c r="H215" s="96">
        <v>9.1929999999999996</v>
      </c>
      <c r="I215" s="36">
        <v>2.6930000000000001</v>
      </c>
      <c r="J215" s="36">
        <v>0.27600000000000002</v>
      </c>
      <c r="K215" s="97">
        <v>0.38500000000000001</v>
      </c>
      <c r="L215" s="38">
        <f t="shared" si="100"/>
        <v>804.63418535671372</v>
      </c>
      <c r="M215" s="38">
        <f t="shared" si="101"/>
        <v>1313.2086857483373</v>
      </c>
      <c r="N215" s="38">
        <f t="shared" si="102"/>
        <v>492.43054035499335</v>
      </c>
      <c r="O215" s="39">
        <f t="shared" si="103"/>
        <v>1340.0593934011649</v>
      </c>
      <c r="P215" s="39"/>
      <c r="Q215" s="39"/>
      <c r="R215" s="39"/>
      <c r="S215" s="39"/>
      <c r="T215" s="39"/>
      <c r="U215" s="134">
        <f t="shared" si="104"/>
        <v>1</v>
      </c>
      <c r="V215" s="105">
        <f t="shared" si="104"/>
        <v>1</v>
      </c>
      <c r="W215" s="105">
        <f t="shared" si="104"/>
        <v>1</v>
      </c>
      <c r="X215" s="105">
        <f t="shared" si="104"/>
        <v>1</v>
      </c>
    </row>
    <row r="216" spans="2:24" ht="15.75" hidden="1" outlineLevel="1" thickBot="1" x14ac:dyDescent="0.3">
      <c r="B216" s="45"/>
      <c r="C216" s="46" t="s">
        <v>318</v>
      </c>
      <c r="D216" s="46"/>
      <c r="E216" s="47">
        <v>0.314</v>
      </c>
      <c r="F216" s="48" t="s">
        <v>12</v>
      </c>
      <c r="G216" s="46">
        <v>22.2</v>
      </c>
      <c r="H216" s="98">
        <v>3.1579999999999999</v>
      </c>
      <c r="I216" s="47">
        <v>-0.51200000000000001</v>
      </c>
      <c r="J216" s="47">
        <v>-0.50600000000000001</v>
      </c>
      <c r="K216" s="99">
        <v>-4.5999999999999999E-2</v>
      </c>
      <c r="L216" s="49">
        <f t="shared" si="100"/>
        <v>486.47396209365797</v>
      </c>
      <c r="M216" s="49">
        <f t="shared" si="101"/>
        <v>-655.1357469812574</v>
      </c>
      <c r="N216" s="49">
        <f t="shared" si="102"/>
        <v>-1298.4593160640652</v>
      </c>
      <c r="O216" s="50">
        <f t="shared" si="103"/>
        <v>-180.18286909897506</v>
      </c>
      <c r="P216" s="50"/>
      <c r="Q216" s="50"/>
      <c r="R216" s="50"/>
      <c r="S216" s="50"/>
      <c r="T216" s="50"/>
      <c r="U216" s="133">
        <f t="shared" si="104"/>
        <v>1</v>
      </c>
      <c r="V216" s="106">
        <f t="shared" si="104"/>
        <v>0</v>
      </c>
      <c r="W216" s="106">
        <f t="shared" si="104"/>
        <v>0</v>
      </c>
      <c r="X216" s="106">
        <f t="shared" si="104"/>
        <v>0</v>
      </c>
    </row>
    <row r="217" spans="2:24" ht="15.75" hidden="1" outlineLevel="1" thickBot="1" x14ac:dyDescent="0.3">
      <c r="B217" s="34"/>
      <c r="C217" s="35" t="s">
        <v>319</v>
      </c>
      <c r="D217" s="67"/>
      <c r="E217" s="36">
        <v>0.45800000000000002</v>
      </c>
      <c r="F217" s="37" t="s">
        <v>12</v>
      </c>
      <c r="G217" s="35">
        <v>18.3</v>
      </c>
      <c r="H217" s="96">
        <v>-0.60899999999999999</v>
      </c>
      <c r="I217" s="36">
        <v>0.47499999999999998</v>
      </c>
      <c r="J217" s="36">
        <v>0.76900000000000002</v>
      </c>
      <c r="K217" s="97">
        <v>0.14199999999999999</v>
      </c>
      <c r="L217" s="38">
        <f t="shared" si="100"/>
        <v>-308.16767590135714</v>
      </c>
      <c r="M217" s="38">
        <f t="shared" si="101"/>
        <v>373.88575919406867</v>
      </c>
      <c r="N217" s="38">
        <f t="shared" si="102"/>
        <v>1190.7045058954864</v>
      </c>
      <c r="O217" s="39">
        <f t="shared" si="103"/>
        <v>526.05229809268349</v>
      </c>
      <c r="P217" s="39"/>
      <c r="Q217" s="39"/>
      <c r="R217" s="39"/>
      <c r="S217" s="39"/>
      <c r="T217" s="39"/>
      <c r="U217" s="134">
        <f t="shared" si="104"/>
        <v>0</v>
      </c>
      <c r="V217" s="105">
        <f t="shared" si="104"/>
        <v>1</v>
      </c>
      <c r="W217" s="105">
        <f t="shared" si="104"/>
        <v>1</v>
      </c>
      <c r="X217" s="105">
        <f t="shared" si="104"/>
        <v>1</v>
      </c>
    </row>
    <row r="218" spans="2:24" ht="15.75" hidden="1" outlineLevel="1" thickBot="1" x14ac:dyDescent="0.3">
      <c r="B218" s="51"/>
      <c r="C218" s="52" t="s">
        <v>320</v>
      </c>
      <c r="D218" s="52"/>
      <c r="E218" s="53">
        <v>0.45800000000000002</v>
      </c>
      <c r="F218" s="54" t="s">
        <v>12</v>
      </c>
      <c r="G218" s="52">
        <v>18.3</v>
      </c>
      <c r="H218" s="100">
        <v>-0.60899999999999999</v>
      </c>
      <c r="I218" s="53">
        <v>0.47499999999999998</v>
      </c>
      <c r="J218" s="53">
        <v>0.76900000000000002</v>
      </c>
      <c r="K218" s="101">
        <v>9.0999999999999998E-2</v>
      </c>
      <c r="L218" s="55">
        <f t="shared" si="100"/>
        <v>-308.16767590135714</v>
      </c>
      <c r="M218" s="55">
        <f t="shared" si="101"/>
        <v>373.88575919406867</v>
      </c>
      <c r="N218" s="55">
        <f t="shared" si="102"/>
        <v>1190.7045058954864</v>
      </c>
      <c r="O218" s="56">
        <f t="shared" si="103"/>
        <v>342.00054868578991</v>
      </c>
      <c r="P218" s="56"/>
      <c r="Q218" s="56"/>
      <c r="R218" s="56"/>
      <c r="S218" s="56"/>
      <c r="T218" s="56"/>
      <c r="U218" s="135">
        <f t="shared" si="104"/>
        <v>0</v>
      </c>
      <c r="V218" s="107">
        <f t="shared" si="104"/>
        <v>1</v>
      </c>
      <c r="W218" s="107">
        <f t="shared" si="104"/>
        <v>1</v>
      </c>
      <c r="X218" s="107">
        <f t="shared" si="104"/>
        <v>1</v>
      </c>
    </row>
    <row r="219" spans="2:24" ht="15.75" collapsed="1" thickBot="1" x14ac:dyDescent="0.3">
      <c r="B219" s="57" t="s">
        <v>121</v>
      </c>
      <c r="C219" s="58">
        <v>5</v>
      </c>
      <c r="D219" s="66">
        <v>42034</v>
      </c>
      <c r="E219" s="66">
        <v>42396</v>
      </c>
      <c r="F219" s="59" t="s">
        <v>73</v>
      </c>
      <c r="G219" s="70">
        <f>AVERAGE(G211:G218)</f>
        <v>54.400000000000006</v>
      </c>
      <c r="H219" s="102">
        <f ca="1">((L219/AmountInvested)+1)^(1/Frac10day)-1</f>
        <v>7.3829999999999885</v>
      </c>
      <c r="I219" s="65">
        <f ca="1">((M219/AmountInvested)+1)^(1/Frac25day)-1</f>
        <v>3.219000000000003</v>
      </c>
      <c r="J219" s="65">
        <f ca="1">((N219/AmountInvested)+1)^(1/Frac50day)-1</f>
        <v>0.34899999999999953</v>
      </c>
      <c r="K219" s="103">
        <f ca="1">((O219/AmountInvested)+1)^(1/Frac99day)-1</f>
        <v>5.8999999999999941E-2</v>
      </c>
      <c r="L219" s="60">
        <f ca="1">AVERAGE(OFFSET(L211,,,IncludeRanks))</f>
        <v>734.45456691622894</v>
      </c>
      <c r="M219" s="60">
        <f ca="1">AVERAGE(OFFSET(M211,,,IncludeRanks))</f>
        <v>1456.3833780350651</v>
      </c>
      <c r="N219" s="60">
        <f ca="1">AVERAGE(OFFSET(N211,,,IncludeRanks))</f>
        <v>608.18885432283605</v>
      </c>
      <c r="O219" s="61">
        <f ca="1">AVERAGE(OFFSET(O211,,,IncludeRanks))</f>
        <v>223.80616017283683</v>
      </c>
      <c r="P219" s="61">
        <v>33</v>
      </c>
      <c r="Q219" s="61">
        <v>751</v>
      </c>
      <c r="R219" s="61">
        <v>1546</v>
      </c>
      <c r="S219" s="61">
        <v>537</v>
      </c>
      <c r="T219" s="61"/>
      <c r="U219" s="136">
        <f ca="1">SUM(OFFSET(U211,,,IncludeRanks))/IncludeRanks</f>
        <v>1</v>
      </c>
      <c r="V219" s="136">
        <f ca="1">SUM(OFFSET(V211,,,IncludeRanks))/IncludeRanks</f>
        <v>1</v>
      </c>
      <c r="W219" s="136">
        <f ca="1">SUM(OFFSET(W211,,,IncludeRanks))/IncludeRanks</f>
        <v>1</v>
      </c>
      <c r="X219" s="136">
        <f ca="1">SUM(OFFSET(X211,,,IncludeRanks))/IncludeRanks</f>
        <v>1</v>
      </c>
    </row>
    <row r="220" spans="2:24" ht="15.75" hidden="1" outlineLevel="1" thickBot="1" x14ac:dyDescent="0.3">
      <c r="B220" s="40"/>
      <c r="C220" s="41" t="s">
        <v>80</v>
      </c>
      <c r="D220" s="41" t="s">
        <v>81</v>
      </c>
      <c r="E220" s="42" t="s">
        <v>82</v>
      </c>
      <c r="F220" s="43" t="s">
        <v>83</v>
      </c>
      <c r="G220" s="41" t="s">
        <v>0</v>
      </c>
      <c r="H220" s="112" t="s">
        <v>156</v>
      </c>
      <c r="I220" s="113" t="s">
        <v>86</v>
      </c>
      <c r="J220" s="113" t="s">
        <v>87</v>
      </c>
      <c r="K220" s="114" t="s">
        <v>145</v>
      </c>
      <c r="L220" s="77" t="s">
        <v>134</v>
      </c>
      <c r="M220" s="41" t="s">
        <v>78</v>
      </c>
      <c r="N220" s="41" t="s">
        <v>79</v>
      </c>
      <c r="O220" s="44" t="s">
        <v>146</v>
      </c>
      <c r="P220" s="44"/>
      <c r="Q220" s="44"/>
      <c r="R220" s="44"/>
      <c r="S220" s="44"/>
      <c r="T220" s="44"/>
      <c r="U220" s="137"/>
      <c r="V220" s="137"/>
      <c r="W220" s="137"/>
      <c r="X220" s="137"/>
    </row>
    <row r="221" spans="2:24" ht="15.75" hidden="1" outlineLevel="1" thickBot="1" x14ac:dyDescent="0.3">
      <c r="B221" s="34"/>
      <c r="C221" s="35" t="s">
        <v>321</v>
      </c>
      <c r="D221" s="35"/>
      <c r="E221" s="36">
        <v>0.81699999999999995</v>
      </c>
      <c r="F221" s="37" t="s">
        <v>12</v>
      </c>
      <c r="G221" s="35">
        <v>204.4</v>
      </c>
      <c r="H221" s="96">
        <v>-0.66266742999999995</v>
      </c>
      <c r="I221" s="36">
        <v>-0.90789081999999999</v>
      </c>
      <c r="J221" s="36">
        <v>-0.72403843999999995</v>
      </c>
      <c r="K221" s="97">
        <v>-0.57690852000000004</v>
      </c>
      <c r="L221" s="38">
        <f t="shared" ref="L221:L228" si="105">AmountInvested*(1+H221)^(Frac10day)-AmountInvested</f>
        <v>-355.74668106757963</v>
      </c>
      <c r="M221" s="38">
        <f t="shared" ref="M221:M228" si="106">AmountInvested*(1+I221)^(Frac25day)-AmountInvested</f>
        <v>-2016.6676355757781</v>
      </c>
      <c r="N221" s="38">
        <f t="shared" ref="N221:N228" si="107">AmountInvested*(1+J221)^(Frac50day)-AmountInvested</f>
        <v>-2242.4795513313866</v>
      </c>
      <c r="O221" s="39">
        <f t="shared" ref="O221:O228" si="108">AmountInvested*(1+K221)^(Frac99day)-AmountInvested</f>
        <v>-2825.9875718145286</v>
      </c>
      <c r="P221" s="39"/>
      <c r="Q221" s="39"/>
      <c r="R221" s="39"/>
      <c r="S221" s="39"/>
      <c r="T221" s="39"/>
      <c r="U221" s="132">
        <f t="shared" ref="U221:X228" si="109">IF(L221&gt;0, 1, 0)</f>
        <v>0</v>
      </c>
      <c r="V221" s="105">
        <f t="shared" si="109"/>
        <v>0</v>
      </c>
      <c r="W221" s="105">
        <f t="shared" si="109"/>
        <v>0</v>
      </c>
      <c r="X221" s="105">
        <f t="shared" si="109"/>
        <v>0</v>
      </c>
    </row>
    <row r="222" spans="2:24" ht="15.75" hidden="1" outlineLevel="1" thickBot="1" x14ac:dyDescent="0.3">
      <c r="B222" s="45"/>
      <c r="C222" s="46" t="s">
        <v>322</v>
      </c>
      <c r="D222" s="46"/>
      <c r="E222" s="47">
        <v>0.84399999999999997</v>
      </c>
      <c r="F222" s="48" t="s">
        <v>12</v>
      </c>
      <c r="G222" s="46">
        <v>173.4</v>
      </c>
      <c r="H222" s="98">
        <v>-0.94341653999999997</v>
      </c>
      <c r="I222" s="47">
        <v>-0.83949704999999997</v>
      </c>
      <c r="J222" s="47">
        <v>-0.37640975999999998</v>
      </c>
      <c r="K222" s="99">
        <v>-0.56776135999999999</v>
      </c>
      <c r="L222" s="49">
        <f t="shared" si="105"/>
        <v>-912.94862625878159</v>
      </c>
      <c r="M222" s="49">
        <f t="shared" si="106"/>
        <v>-1586.7785495716907</v>
      </c>
      <c r="N222" s="49">
        <f t="shared" si="107"/>
        <v>-889.34522314381502</v>
      </c>
      <c r="O222" s="50">
        <f t="shared" si="108"/>
        <v>-2766.4942697997567</v>
      </c>
      <c r="P222" s="50"/>
      <c r="Q222" s="50"/>
      <c r="R222" s="50"/>
      <c r="S222" s="50"/>
      <c r="T222" s="50"/>
      <c r="U222" s="133">
        <f t="shared" si="109"/>
        <v>0</v>
      </c>
      <c r="V222" s="106">
        <f t="shared" si="109"/>
        <v>0</v>
      </c>
      <c r="W222" s="106">
        <f t="shared" si="109"/>
        <v>0</v>
      </c>
      <c r="X222" s="106">
        <f t="shared" si="109"/>
        <v>0</v>
      </c>
    </row>
    <row r="223" spans="2:24" ht="15.75" hidden="1" outlineLevel="1" thickBot="1" x14ac:dyDescent="0.3">
      <c r="B223" s="34"/>
      <c r="C223" s="35" t="s">
        <v>323</v>
      </c>
      <c r="D223" s="35"/>
      <c r="E223" s="36">
        <v>0.73199999999999998</v>
      </c>
      <c r="F223" s="37" t="s">
        <v>12</v>
      </c>
      <c r="G223" s="35">
        <v>170.5</v>
      </c>
      <c r="H223" s="96">
        <v>-0.99981704000000005</v>
      </c>
      <c r="I223" s="36">
        <v>-0.95773903000000005</v>
      </c>
      <c r="J223" s="36">
        <v>-0.80197057000000005</v>
      </c>
      <c r="K223" s="97">
        <v>-0.77095597999999999</v>
      </c>
      <c r="L223" s="38">
        <f t="shared" si="105"/>
        <v>-2493.9427639831156</v>
      </c>
      <c r="M223" s="38">
        <f t="shared" si="106"/>
        <v>-2583.0102841666921</v>
      </c>
      <c r="N223" s="38">
        <f t="shared" si="107"/>
        <v>-2733.9314362046698</v>
      </c>
      <c r="O223" s="39">
        <f t="shared" si="108"/>
        <v>-4339.4634695946606</v>
      </c>
      <c r="P223" s="39"/>
      <c r="Q223" s="39"/>
      <c r="R223" s="39"/>
      <c r="S223" s="39"/>
      <c r="T223" s="39"/>
      <c r="U223" s="134">
        <f t="shared" si="109"/>
        <v>0</v>
      </c>
      <c r="V223" s="105">
        <f t="shared" si="109"/>
        <v>0</v>
      </c>
      <c r="W223" s="105">
        <f t="shared" si="109"/>
        <v>0</v>
      </c>
      <c r="X223" s="105">
        <f t="shared" si="109"/>
        <v>0</v>
      </c>
    </row>
    <row r="224" spans="2:24" ht="15.75" hidden="1" outlineLevel="1" thickBot="1" x14ac:dyDescent="0.3">
      <c r="B224" s="45"/>
      <c r="C224" s="46" t="s">
        <v>324</v>
      </c>
      <c r="D224" s="46"/>
      <c r="E224" s="47">
        <v>0.76</v>
      </c>
      <c r="F224" s="48" t="s">
        <v>12</v>
      </c>
      <c r="G224" s="46">
        <v>164.7</v>
      </c>
      <c r="H224" s="98">
        <v>-0.99524464999999995</v>
      </c>
      <c r="I224" s="47">
        <v>-0.92335084000000001</v>
      </c>
      <c r="J224" s="47">
        <v>-0.56942853999999998</v>
      </c>
      <c r="K224" s="99">
        <v>-0.64610802000000001</v>
      </c>
      <c r="L224" s="49">
        <f t="shared" si="105"/>
        <v>-1632.9425766765235</v>
      </c>
      <c r="M224" s="49">
        <f t="shared" si="106"/>
        <v>-2154.0060182871475</v>
      </c>
      <c r="N224" s="49">
        <f t="shared" si="107"/>
        <v>-1531.1274510252297</v>
      </c>
      <c r="O224" s="50">
        <f t="shared" si="108"/>
        <v>-3304.0226999178703</v>
      </c>
      <c r="P224" s="50"/>
      <c r="Q224" s="50"/>
      <c r="R224" s="50"/>
      <c r="S224" s="50"/>
      <c r="T224" s="50"/>
      <c r="U224" s="133">
        <f t="shared" si="109"/>
        <v>0</v>
      </c>
      <c r="V224" s="106">
        <f t="shared" si="109"/>
        <v>0</v>
      </c>
      <c r="W224" s="106">
        <f t="shared" si="109"/>
        <v>0</v>
      </c>
      <c r="X224" s="106">
        <f t="shared" si="109"/>
        <v>0</v>
      </c>
    </row>
    <row r="225" spans="2:24" ht="15.75" hidden="1" outlineLevel="1" thickBot="1" x14ac:dyDescent="0.3">
      <c r="B225" s="34"/>
      <c r="C225" s="35" t="s">
        <v>325</v>
      </c>
      <c r="D225" s="35"/>
      <c r="E225" s="36">
        <v>0.755</v>
      </c>
      <c r="F225" s="37" t="s">
        <v>12</v>
      </c>
      <c r="G225" s="35">
        <v>164.5</v>
      </c>
      <c r="H225" s="96">
        <v>-0.66266742999999995</v>
      </c>
      <c r="I225" s="36">
        <v>-0.90789081999999999</v>
      </c>
      <c r="J225" s="36">
        <v>-0.72403843999999995</v>
      </c>
      <c r="K225" s="97">
        <v>-0.57690852000000004</v>
      </c>
      <c r="L225" s="38">
        <f t="shared" si="105"/>
        <v>-355.74668106757963</v>
      </c>
      <c r="M225" s="38">
        <f t="shared" si="106"/>
        <v>-2016.6676355757781</v>
      </c>
      <c r="N225" s="38">
        <f t="shared" si="107"/>
        <v>-2242.4795513313866</v>
      </c>
      <c r="O225" s="39">
        <f t="shared" si="108"/>
        <v>-2825.9875718145286</v>
      </c>
      <c r="P225" s="39"/>
      <c r="Q225" s="39"/>
      <c r="R225" s="39"/>
      <c r="S225" s="39"/>
      <c r="T225" s="39"/>
      <c r="U225" s="134">
        <f t="shared" si="109"/>
        <v>0</v>
      </c>
      <c r="V225" s="105">
        <f t="shared" si="109"/>
        <v>0</v>
      </c>
      <c r="W225" s="105">
        <f t="shared" si="109"/>
        <v>0</v>
      </c>
      <c r="X225" s="105">
        <f t="shared" si="109"/>
        <v>0</v>
      </c>
    </row>
    <row r="226" spans="2:24" ht="15.75" hidden="1" outlineLevel="1" thickBot="1" x14ac:dyDescent="0.3">
      <c r="B226" s="45"/>
      <c r="C226" s="46" t="s">
        <v>326</v>
      </c>
      <c r="D226" s="46"/>
      <c r="E226" s="47">
        <v>0.755</v>
      </c>
      <c r="F226" s="48" t="s">
        <v>12</v>
      </c>
      <c r="G226" s="46">
        <v>164.5</v>
      </c>
      <c r="H226" s="98">
        <v>-0.66266742999999995</v>
      </c>
      <c r="I226" s="47">
        <v>-0.90789081999999999</v>
      </c>
      <c r="J226" s="47">
        <v>-0.72403843999999995</v>
      </c>
      <c r="K226" s="99">
        <v>-0.57690852000000004</v>
      </c>
      <c r="L226" s="49">
        <f t="shared" si="105"/>
        <v>-355.74668106757963</v>
      </c>
      <c r="M226" s="49">
        <f t="shared" si="106"/>
        <v>-2016.6676355757781</v>
      </c>
      <c r="N226" s="49">
        <f t="shared" si="107"/>
        <v>-2242.4795513313866</v>
      </c>
      <c r="O226" s="50">
        <f t="shared" si="108"/>
        <v>-2825.9875718145286</v>
      </c>
      <c r="P226" s="50"/>
      <c r="Q226" s="50"/>
      <c r="R226" s="50"/>
      <c r="S226" s="50"/>
      <c r="T226" s="50"/>
      <c r="U226" s="133">
        <f t="shared" si="109"/>
        <v>0</v>
      </c>
      <c r="V226" s="106">
        <f t="shared" si="109"/>
        <v>0</v>
      </c>
      <c r="W226" s="106">
        <f t="shared" si="109"/>
        <v>0</v>
      </c>
      <c r="X226" s="106">
        <f t="shared" si="109"/>
        <v>0</v>
      </c>
    </row>
    <row r="227" spans="2:24" ht="15.75" hidden="1" outlineLevel="1" thickBot="1" x14ac:dyDescent="0.3">
      <c r="B227" s="34"/>
      <c r="C227" s="35" t="s">
        <v>327</v>
      </c>
      <c r="D227" s="35"/>
      <c r="E227" s="36">
        <v>0.72099999999999997</v>
      </c>
      <c r="F227" s="37" t="s">
        <v>12</v>
      </c>
      <c r="G227" s="35">
        <v>140</v>
      </c>
      <c r="H227" s="96">
        <v>-0.66266742999999995</v>
      </c>
      <c r="I227" s="36">
        <v>-0.90789081999999999</v>
      </c>
      <c r="J227" s="36">
        <v>-0.72403843999999995</v>
      </c>
      <c r="K227" s="97">
        <v>-0.57690852000000004</v>
      </c>
      <c r="L227" s="38">
        <f t="shared" si="105"/>
        <v>-355.74668106757963</v>
      </c>
      <c r="M227" s="38">
        <f t="shared" si="106"/>
        <v>-2016.6676355757781</v>
      </c>
      <c r="N227" s="38">
        <f t="shared" si="107"/>
        <v>-2242.4795513313866</v>
      </c>
      <c r="O227" s="39">
        <f t="shared" si="108"/>
        <v>-2825.9875718145286</v>
      </c>
      <c r="P227" s="39"/>
      <c r="Q227" s="39"/>
      <c r="R227" s="39"/>
      <c r="S227" s="39"/>
      <c r="T227" s="39"/>
      <c r="U227" s="134">
        <f t="shared" si="109"/>
        <v>0</v>
      </c>
      <c r="V227" s="105">
        <f t="shared" si="109"/>
        <v>0</v>
      </c>
      <c r="W227" s="105">
        <f t="shared" si="109"/>
        <v>0</v>
      </c>
      <c r="X227" s="105">
        <f t="shared" si="109"/>
        <v>0</v>
      </c>
    </row>
    <row r="228" spans="2:24" ht="15.75" hidden="1" outlineLevel="1" thickBot="1" x14ac:dyDescent="0.3">
      <c r="B228" s="51"/>
      <c r="C228" s="52" t="s">
        <v>328</v>
      </c>
      <c r="D228" s="52"/>
      <c r="E228" s="53">
        <v>0.64300000000000002</v>
      </c>
      <c r="F228" s="54" t="s">
        <v>12</v>
      </c>
      <c r="G228" s="52">
        <v>124.2</v>
      </c>
      <c r="H228" s="100">
        <v>-0.66266742999999995</v>
      </c>
      <c r="I228" s="53">
        <v>-0.90789081999999999</v>
      </c>
      <c r="J228" s="53">
        <v>-0.72403843999999995</v>
      </c>
      <c r="K228" s="101">
        <v>-0.57690852000000004</v>
      </c>
      <c r="L228" s="55">
        <f t="shared" si="105"/>
        <v>-355.74668106757963</v>
      </c>
      <c r="M228" s="55">
        <f t="shared" si="106"/>
        <v>-2016.6676355757781</v>
      </c>
      <c r="N228" s="55">
        <f t="shared" si="107"/>
        <v>-2242.4795513313866</v>
      </c>
      <c r="O228" s="56">
        <f t="shared" si="108"/>
        <v>-2825.9875718145286</v>
      </c>
      <c r="P228" s="56"/>
      <c r="Q228" s="56"/>
      <c r="R228" s="56"/>
      <c r="S228" s="56"/>
      <c r="T228" s="56"/>
      <c r="U228" s="135">
        <f t="shared" si="109"/>
        <v>0</v>
      </c>
      <c r="V228" s="107">
        <f t="shared" si="109"/>
        <v>0</v>
      </c>
      <c r="W228" s="107">
        <f t="shared" si="109"/>
        <v>0</v>
      </c>
      <c r="X228" s="107">
        <f t="shared" si="109"/>
        <v>0</v>
      </c>
    </row>
    <row r="229" spans="2:24" ht="15.75" collapsed="1" thickBot="1" x14ac:dyDescent="0.3">
      <c r="B229" s="57" t="s">
        <v>122</v>
      </c>
      <c r="C229" s="58">
        <v>8</v>
      </c>
      <c r="D229" s="66">
        <v>42034</v>
      </c>
      <c r="E229" s="66">
        <v>42396</v>
      </c>
      <c r="F229" s="59" t="s">
        <v>12</v>
      </c>
      <c r="G229" s="70">
        <f>AVERAGE(G221:G228)</f>
        <v>163.27500000000001</v>
      </c>
      <c r="H229" s="102">
        <f ca="1">((L229/AmountInvested)+1)^(1/Frac10day)-1</f>
        <v>-0.66266742999999839</v>
      </c>
      <c r="I229" s="65">
        <f ca="1">((M229/AmountInvested)+1)^(1/Frac25day)-1</f>
        <v>-0.90789081999999999</v>
      </c>
      <c r="J229" s="65">
        <f ca="1">((N229/AmountInvested)+1)^(1/Frac50day)-1</f>
        <v>-0.72403844000000006</v>
      </c>
      <c r="K229" s="103">
        <f ca="1">((O229/AmountInvested)+1)^(1/Frac99day)-1</f>
        <v>-0.57690851999999992</v>
      </c>
      <c r="L229" s="60">
        <f ca="1">AVERAGE(OFFSET(L221,,,IncludeRanks))</f>
        <v>-355.74668106757963</v>
      </c>
      <c r="M229" s="60">
        <f ca="1">AVERAGE(OFFSET(M221,,,IncludeRanks))</f>
        <v>-2016.6676355757781</v>
      </c>
      <c r="N229" s="60">
        <f ca="1">AVERAGE(OFFSET(N221,,,IncludeRanks))</f>
        <v>-2242.4795513313866</v>
      </c>
      <c r="O229" s="61">
        <f ca="1">AVERAGE(OFFSET(O221,,,IncludeRanks))</f>
        <v>-2825.9875718145286</v>
      </c>
      <c r="P229" s="61">
        <v>356</v>
      </c>
      <c r="Q229" s="61">
        <v>2069</v>
      </c>
      <c r="R229" s="61">
        <v>2270</v>
      </c>
      <c r="S229" s="61">
        <v>2860</v>
      </c>
      <c r="T229" s="61"/>
      <c r="U229" s="136">
        <f ca="1">SUM(OFFSET(U221,,,IncludeRanks))/IncludeRanks</f>
        <v>0</v>
      </c>
      <c r="V229" s="136">
        <f ca="1">SUM(OFFSET(V221,,,IncludeRanks))/IncludeRanks</f>
        <v>0</v>
      </c>
      <c r="W229" s="136">
        <f ca="1">SUM(OFFSET(W221,,,IncludeRanks))/IncludeRanks</f>
        <v>0</v>
      </c>
      <c r="X229" s="136">
        <f ca="1">SUM(OFFSET(X221,,,IncludeRanks))/IncludeRanks</f>
        <v>0</v>
      </c>
    </row>
    <row r="230" spans="2:24" ht="15.75" hidden="1" outlineLevel="1" thickBot="1" x14ac:dyDescent="0.3">
      <c r="B230" s="40"/>
      <c r="C230" s="41" t="s">
        <v>80</v>
      </c>
      <c r="D230" s="41" t="s">
        <v>81</v>
      </c>
      <c r="E230" s="42" t="s">
        <v>82</v>
      </c>
      <c r="F230" s="43" t="s">
        <v>83</v>
      </c>
      <c r="G230" s="41" t="s">
        <v>0</v>
      </c>
      <c r="H230" s="112" t="s">
        <v>156</v>
      </c>
      <c r="I230" s="113" t="s">
        <v>86</v>
      </c>
      <c r="J230" s="113" t="s">
        <v>87</v>
      </c>
      <c r="K230" s="114" t="s">
        <v>145</v>
      </c>
      <c r="L230" s="77" t="s">
        <v>134</v>
      </c>
      <c r="M230" s="41" t="s">
        <v>78</v>
      </c>
      <c r="N230" s="41" t="s">
        <v>79</v>
      </c>
      <c r="O230" s="44" t="s">
        <v>146</v>
      </c>
      <c r="P230" s="44"/>
      <c r="Q230" s="44"/>
      <c r="R230" s="44"/>
      <c r="S230" s="44"/>
      <c r="T230" s="44"/>
      <c r="U230" s="137"/>
      <c r="V230" s="137"/>
      <c r="W230" s="137"/>
      <c r="X230" s="137"/>
    </row>
    <row r="231" spans="2:24" ht="15.75" hidden="1" outlineLevel="1" thickBot="1" x14ac:dyDescent="0.3">
      <c r="B231" s="34"/>
      <c r="C231" s="35" t="s">
        <v>329</v>
      </c>
      <c r="D231" s="35"/>
      <c r="E231" s="36">
        <v>3.8889999999999998</v>
      </c>
      <c r="F231" s="37" t="s">
        <v>71</v>
      </c>
      <c r="G231" s="35">
        <v>9807.9</v>
      </c>
      <c r="H231" s="96">
        <v>-0.84329500999999996</v>
      </c>
      <c r="I231" s="36">
        <v>15.538518870000001</v>
      </c>
      <c r="J231" s="36">
        <v>2.3569046</v>
      </c>
      <c r="K231" s="97">
        <v>-7.7077450000000006E-2</v>
      </c>
      <c r="L231" s="38">
        <f t="shared" ref="L231:L238" si="110">AmountInvested*(1+H231)^(Frac10day)-AmountInvested</f>
        <v>-599.10011820840737</v>
      </c>
      <c r="M231" s="38">
        <f t="shared" ref="M231:M238" si="111">AmountInvested*(1+I231)^(Frac25day)-AmountInvested</f>
        <v>3034.0739755652321</v>
      </c>
      <c r="N231" s="38">
        <f t="shared" ref="N231:N238" si="112">AmountInvested*(1+J231)^(Frac50day)-AmountInvested</f>
        <v>2697.7521718538192</v>
      </c>
      <c r="O231" s="39">
        <f t="shared" ref="O231:O238" si="113">AmountInvested*(1+K231)^(Frac99day)-AmountInvested</f>
        <v>-304.95300001656869</v>
      </c>
      <c r="P231" s="39"/>
      <c r="Q231" s="39"/>
      <c r="R231" s="39"/>
      <c r="S231" s="39"/>
      <c r="T231" s="39"/>
      <c r="U231" s="132">
        <f t="shared" ref="U231:X238" si="114">IF(L231&gt;0, 1, 0)</f>
        <v>0</v>
      </c>
      <c r="V231" s="105">
        <f t="shared" si="114"/>
        <v>1</v>
      </c>
      <c r="W231" s="105">
        <f t="shared" si="114"/>
        <v>1</v>
      </c>
      <c r="X231" s="105">
        <f t="shared" si="114"/>
        <v>0</v>
      </c>
    </row>
    <row r="232" spans="2:24" ht="15.75" hidden="1" outlineLevel="1" thickBot="1" x14ac:dyDescent="0.3">
      <c r="B232" s="45"/>
      <c r="C232" s="46" t="s">
        <v>330</v>
      </c>
      <c r="D232" s="46"/>
      <c r="E232" s="47">
        <v>2.528</v>
      </c>
      <c r="F232" s="48" t="s">
        <v>71</v>
      </c>
      <c r="G232" s="46">
        <v>6416.6</v>
      </c>
      <c r="H232" s="98">
        <v>-0.98960079999999995</v>
      </c>
      <c r="I232" s="47">
        <v>-0.33826921999999998</v>
      </c>
      <c r="J232" s="47">
        <v>-0.62226683000000005</v>
      </c>
      <c r="K232" s="99">
        <v>-0.56448032000000004</v>
      </c>
      <c r="L232" s="49">
        <f t="shared" si="110"/>
        <v>-1411.8425546225662</v>
      </c>
      <c r="M232" s="49">
        <f t="shared" si="111"/>
        <v>-382.45213552491077</v>
      </c>
      <c r="N232" s="49">
        <f t="shared" si="112"/>
        <v>-1747.0061813192133</v>
      </c>
      <c r="O232" s="50">
        <f t="shared" si="113"/>
        <v>-2745.3428210228813</v>
      </c>
      <c r="P232" s="50"/>
      <c r="Q232" s="50"/>
      <c r="R232" s="50"/>
      <c r="S232" s="50"/>
      <c r="T232" s="50"/>
      <c r="U232" s="133">
        <f t="shared" si="114"/>
        <v>0</v>
      </c>
      <c r="V232" s="106">
        <f t="shared" si="114"/>
        <v>0</v>
      </c>
      <c r="W232" s="106">
        <f t="shared" si="114"/>
        <v>0</v>
      </c>
      <c r="X232" s="106">
        <f t="shared" si="114"/>
        <v>0</v>
      </c>
    </row>
    <row r="233" spans="2:24" ht="15.75" hidden="1" outlineLevel="1" thickBot="1" x14ac:dyDescent="0.3">
      <c r="B233" s="34"/>
      <c r="C233" s="35" t="s">
        <v>331</v>
      </c>
      <c r="D233" s="35"/>
      <c r="E233" s="36">
        <v>3.2440000000000002</v>
      </c>
      <c r="F233" s="37" t="s">
        <v>71</v>
      </c>
      <c r="G233" s="35">
        <v>6352.3</v>
      </c>
      <c r="H233" s="96">
        <v>-0.86139805999999997</v>
      </c>
      <c r="I233" s="36">
        <v>1.12614503</v>
      </c>
      <c r="J233" s="36">
        <v>-4.2256559999999999E-2</v>
      </c>
      <c r="K233" s="97">
        <v>-0.33924493999999999</v>
      </c>
      <c r="L233" s="38">
        <f t="shared" si="110"/>
        <v>-637.48966088850284</v>
      </c>
      <c r="M233" s="38">
        <f t="shared" si="111"/>
        <v>738.39348080022137</v>
      </c>
      <c r="N233" s="38">
        <f t="shared" si="112"/>
        <v>-84.789853980126281</v>
      </c>
      <c r="O233" s="39">
        <f t="shared" si="113"/>
        <v>-1478.5080793080579</v>
      </c>
      <c r="P233" s="39"/>
      <c r="Q233" s="39"/>
      <c r="R233" s="39"/>
      <c r="S233" s="39"/>
      <c r="T233" s="39"/>
      <c r="U233" s="134">
        <f t="shared" si="114"/>
        <v>0</v>
      </c>
      <c r="V233" s="105">
        <f t="shared" si="114"/>
        <v>1</v>
      </c>
      <c r="W233" s="105">
        <f t="shared" si="114"/>
        <v>0</v>
      </c>
      <c r="X233" s="105">
        <f t="shared" si="114"/>
        <v>0</v>
      </c>
    </row>
    <row r="234" spans="2:24" ht="15.75" hidden="1" outlineLevel="1" thickBot="1" x14ac:dyDescent="0.3">
      <c r="B234" s="45"/>
      <c r="C234" s="46" t="s">
        <v>332</v>
      </c>
      <c r="D234" s="46"/>
      <c r="E234" s="47">
        <v>2.6160000000000001</v>
      </c>
      <c r="F234" s="48" t="s">
        <v>12</v>
      </c>
      <c r="G234" s="46">
        <v>5513.4</v>
      </c>
      <c r="H234" s="98">
        <v>8.5820559999999997</v>
      </c>
      <c r="I234" s="47">
        <v>-0.85023866000000003</v>
      </c>
      <c r="J234" s="47">
        <v>-0.15261551000000001</v>
      </c>
      <c r="K234" s="99">
        <v>-0.41237924999999997</v>
      </c>
      <c r="L234" s="49">
        <f t="shared" si="110"/>
        <v>782.39630388812839</v>
      </c>
      <c r="M234" s="49">
        <f t="shared" si="111"/>
        <v>-1641.6390665077524</v>
      </c>
      <c r="N234" s="49">
        <f t="shared" si="112"/>
        <v>-321.32559827639125</v>
      </c>
      <c r="O234" s="50">
        <f t="shared" si="113"/>
        <v>-1855.8486929014707</v>
      </c>
      <c r="P234" s="50"/>
      <c r="Q234" s="50"/>
      <c r="R234" s="50"/>
      <c r="S234" s="50"/>
      <c r="T234" s="50"/>
      <c r="U234" s="133">
        <f t="shared" si="114"/>
        <v>1</v>
      </c>
      <c r="V234" s="106">
        <f t="shared" si="114"/>
        <v>0</v>
      </c>
      <c r="W234" s="106">
        <f t="shared" si="114"/>
        <v>0</v>
      </c>
      <c r="X234" s="106">
        <f t="shared" si="114"/>
        <v>0</v>
      </c>
    </row>
    <row r="235" spans="2:24" ht="15.75" hidden="1" outlineLevel="1" thickBot="1" x14ac:dyDescent="0.3">
      <c r="B235" s="34"/>
      <c r="C235" s="35" t="s">
        <v>333</v>
      </c>
      <c r="D235" s="35"/>
      <c r="E235" s="36">
        <v>2.0030000000000001</v>
      </c>
      <c r="F235" s="37" t="s">
        <v>12</v>
      </c>
      <c r="G235" s="35">
        <v>5340.8</v>
      </c>
      <c r="H235" s="96">
        <v>-0.35313076999999998</v>
      </c>
      <c r="I235" s="36">
        <v>19.615964760000001</v>
      </c>
      <c r="J235" s="36">
        <v>3.67988209</v>
      </c>
      <c r="K235" s="97">
        <v>1.7593649999999999E-2</v>
      </c>
      <c r="L235" s="38">
        <f t="shared" si="110"/>
        <v>-144.15458564300752</v>
      </c>
      <c r="M235" s="38">
        <f t="shared" si="111"/>
        <v>3308.1956327511234</v>
      </c>
      <c r="N235" s="38">
        <f t="shared" si="112"/>
        <v>3557.6745239840202</v>
      </c>
      <c r="O235" s="39">
        <f t="shared" si="113"/>
        <v>67.567624026656631</v>
      </c>
      <c r="P235" s="39"/>
      <c r="Q235" s="39"/>
      <c r="R235" s="39"/>
      <c r="S235" s="39"/>
      <c r="T235" s="39"/>
      <c r="U235" s="134">
        <f t="shared" si="114"/>
        <v>0</v>
      </c>
      <c r="V235" s="105">
        <f t="shared" si="114"/>
        <v>1</v>
      </c>
      <c r="W235" s="105">
        <f t="shared" si="114"/>
        <v>1</v>
      </c>
      <c r="X235" s="105">
        <f t="shared" si="114"/>
        <v>1</v>
      </c>
    </row>
    <row r="236" spans="2:24" ht="15.75" hidden="1" outlineLevel="1" thickBot="1" x14ac:dyDescent="0.3">
      <c r="B236" s="45"/>
      <c r="C236" s="46" t="s">
        <v>334</v>
      </c>
      <c r="D236" s="46"/>
      <c r="E236" s="47">
        <v>2.4209999999999998</v>
      </c>
      <c r="F236" s="48" t="s">
        <v>71</v>
      </c>
      <c r="G236" s="46">
        <v>5316.4</v>
      </c>
      <c r="H236" s="98">
        <v>0.47062076000000003</v>
      </c>
      <c r="I236" s="47">
        <v>29.687827290000001</v>
      </c>
      <c r="J236" s="47">
        <v>3.2874844699999999</v>
      </c>
      <c r="K236" s="99">
        <v>0.19731223000000001</v>
      </c>
      <c r="L236" s="49">
        <f t="shared" si="110"/>
        <v>129.39148870505051</v>
      </c>
      <c r="M236" s="49">
        <f t="shared" si="111"/>
        <v>3817.6957262922042</v>
      </c>
      <c r="N236" s="49">
        <f t="shared" si="112"/>
        <v>3325.5265746831956</v>
      </c>
      <c r="O236" s="50">
        <f t="shared" si="113"/>
        <v>720.0485765244739</v>
      </c>
      <c r="P236" s="50"/>
      <c r="Q236" s="50"/>
      <c r="R236" s="50"/>
      <c r="S236" s="50"/>
      <c r="T236" s="50"/>
      <c r="U236" s="133">
        <f t="shared" si="114"/>
        <v>1</v>
      </c>
      <c r="V236" s="106">
        <f t="shared" si="114"/>
        <v>1</v>
      </c>
      <c r="W236" s="106">
        <f t="shared" si="114"/>
        <v>1</v>
      </c>
      <c r="X236" s="106">
        <f t="shared" si="114"/>
        <v>1</v>
      </c>
    </row>
    <row r="237" spans="2:24" ht="15.75" hidden="1" outlineLevel="1" thickBot="1" x14ac:dyDescent="0.3">
      <c r="B237" s="34"/>
      <c r="C237" s="35" t="s">
        <v>335</v>
      </c>
      <c r="D237" s="35"/>
      <c r="E237" s="36">
        <v>2.0840000000000001</v>
      </c>
      <c r="F237" s="37" t="s">
        <v>71</v>
      </c>
      <c r="G237" s="35">
        <v>5054.3</v>
      </c>
      <c r="H237" s="96">
        <v>-0.99999844000000004</v>
      </c>
      <c r="I237" s="36">
        <v>-0.94589502999999997</v>
      </c>
      <c r="J237" s="36">
        <v>-0.95640778999999998</v>
      </c>
      <c r="K237" s="97">
        <v>-0.86891788000000003</v>
      </c>
      <c r="L237" s="38">
        <f t="shared" si="110"/>
        <v>-3596.204028391252</v>
      </c>
      <c r="M237" s="38">
        <f t="shared" si="111"/>
        <v>-2407.9100713511152</v>
      </c>
      <c r="N237" s="38">
        <f t="shared" si="112"/>
        <v>-4609.1006011793716</v>
      </c>
      <c r="O237" s="39">
        <f t="shared" si="113"/>
        <v>-5436.755662729749</v>
      </c>
      <c r="P237" s="39"/>
      <c r="Q237" s="39"/>
      <c r="R237" s="39"/>
      <c r="S237" s="39"/>
      <c r="T237" s="39"/>
      <c r="U237" s="134">
        <f t="shared" si="114"/>
        <v>0</v>
      </c>
      <c r="V237" s="105">
        <f t="shared" si="114"/>
        <v>0</v>
      </c>
      <c r="W237" s="105">
        <f t="shared" si="114"/>
        <v>0</v>
      </c>
      <c r="X237" s="105">
        <f t="shared" si="114"/>
        <v>0</v>
      </c>
    </row>
    <row r="238" spans="2:24" ht="15.75" hidden="1" outlineLevel="1" thickBot="1" x14ac:dyDescent="0.3">
      <c r="B238" s="51"/>
      <c r="C238" s="52" t="s">
        <v>336</v>
      </c>
      <c r="D238" s="52"/>
      <c r="E238" s="53">
        <v>2.6989999999999998</v>
      </c>
      <c r="F238" s="54" t="s">
        <v>71</v>
      </c>
      <c r="G238" s="52">
        <v>4677.3999999999996</v>
      </c>
      <c r="H238" s="100">
        <v>-0.99981631999999998</v>
      </c>
      <c r="I238" s="53">
        <v>1.52014</v>
      </c>
      <c r="J238" s="53">
        <v>0.83547205000000002</v>
      </c>
      <c r="K238" s="101">
        <v>-0.21768425999999999</v>
      </c>
      <c r="L238" s="55">
        <f t="shared" si="110"/>
        <v>-2492.9600157942123</v>
      </c>
      <c r="M238" s="55">
        <f t="shared" si="111"/>
        <v>912.19986664805765</v>
      </c>
      <c r="N238" s="55">
        <f t="shared" si="112"/>
        <v>1272.4136338718163</v>
      </c>
      <c r="O238" s="56">
        <f t="shared" si="113"/>
        <v>-904.35227191158083</v>
      </c>
      <c r="P238" s="56"/>
      <c r="Q238" s="56"/>
      <c r="R238" s="56"/>
      <c r="S238" s="56"/>
      <c r="T238" s="56"/>
      <c r="U238" s="135">
        <f t="shared" si="114"/>
        <v>0</v>
      </c>
      <c r="V238" s="107">
        <f t="shared" si="114"/>
        <v>1</v>
      </c>
      <c r="W238" s="107">
        <f t="shared" si="114"/>
        <v>1</v>
      </c>
      <c r="X238" s="107">
        <f t="shared" si="114"/>
        <v>0</v>
      </c>
    </row>
    <row r="239" spans="2:24" ht="15.75" collapsed="1" thickBot="1" x14ac:dyDescent="0.3">
      <c r="B239" s="57" t="s">
        <v>123</v>
      </c>
      <c r="C239" s="58">
        <v>6</v>
      </c>
      <c r="D239" s="66">
        <v>42034</v>
      </c>
      <c r="E239" s="66">
        <v>42396</v>
      </c>
      <c r="F239" s="59" t="s">
        <v>71</v>
      </c>
      <c r="G239" s="70">
        <f>AVERAGE(G231:G238)</f>
        <v>6059.8875000000007</v>
      </c>
      <c r="H239" s="102">
        <f ca="1">((L239/AmountInvested)+1)^(1/Frac10day)-1</f>
        <v>-0.84329501000000051</v>
      </c>
      <c r="I239" s="65">
        <f ca="1">((M239/AmountInvested)+1)^(1/Frac25day)-1</f>
        <v>15.538518869999997</v>
      </c>
      <c r="J239" s="65">
        <f ca="1">((N239/AmountInvested)+1)^(1/Frac50day)-1</f>
        <v>2.3569046000000018</v>
      </c>
      <c r="K239" s="103">
        <f ca="1">((O239/AmountInvested)+1)^(1/Frac99day)-1</f>
        <v>-7.7077449999999881E-2</v>
      </c>
      <c r="L239" s="60">
        <f ca="1">AVERAGE(OFFSET(L231,,,IncludeRanks))</f>
        <v>-599.10011820840737</v>
      </c>
      <c r="M239" s="60">
        <f ca="1">AVERAGE(OFFSET(M231,,,IncludeRanks))</f>
        <v>3034.0739755652321</v>
      </c>
      <c r="N239" s="60">
        <f ca="1">AVERAGE(OFFSET(N231,,,IncludeRanks))</f>
        <v>2697.7521718538192</v>
      </c>
      <c r="O239" s="61">
        <f ca="1">AVERAGE(OFFSET(O231,,,IncludeRanks))</f>
        <v>-304.95300001656869</v>
      </c>
      <c r="P239" s="61">
        <v>580</v>
      </c>
      <c r="Q239" s="61">
        <v>2283</v>
      </c>
      <c r="R239" s="61">
        <v>1158</v>
      </c>
      <c r="S239" s="61">
        <v>2444</v>
      </c>
      <c r="T239" s="61"/>
      <c r="U239" s="136">
        <f ca="1">SUM(OFFSET(U231,,,IncludeRanks))/IncludeRanks</f>
        <v>0</v>
      </c>
      <c r="V239" s="136">
        <f ca="1">SUM(OFFSET(V231,,,IncludeRanks))/IncludeRanks</f>
        <v>1</v>
      </c>
      <c r="W239" s="136">
        <f ca="1">SUM(OFFSET(W231,,,IncludeRanks))/IncludeRanks</f>
        <v>1</v>
      </c>
      <c r="X239" s="136">
        <f ca="1">SUM(OFFSET(X231,,,IncludeRanks))/IncludeRanks</f>
        <v>0</v>
      </c>
    </row>
    <row r="240" spans="2:24" ht="15.75" hidden="1" outlineLevel="1" thickBot="1" x14ac:dyDescent="0.3">
      <c r="B240" s="40"/>
      <c r="C240" s="41" t="s">
        <v>80</v>
      </c>
      <c r="D240" s="41" t="s">
        <v>81</v>
      </c>
      <c r="E240" s="42" t="s">
        <v>82</v>
      </c>
      <c r="F240" s="43" t="s">
        <v>83</v>
      </c>
      <c r="G240" s="41" t="s">
        <v>0</v>
      </c>
      <c r="H240" s="112" t="s">
        <v>156</v>
      </c>
      <c r="I240" s="113" t="s">
        <v>86</v>
      </c>
      <c r="J240" s="113" t="s">
        <v>87</v>
      </c>
      <c r="K240" s="114" t="s">
        <v>145</v>
      </c>
      <c r="L240" s="77" t="s">
        <v>134</v>
      </c>
      <c r="M240" s="41" t="s">
        <v>78</v>
      </c>
      <c r="N240" s="41" t="s">
        <v>79</v>
      </c>
      <c r="O240" s="44" t="s">
        <v>146</v>
      </c>
      <c r="P240" s="44"/>
      <c r="Q240" s="44"/>
      <c r="R240" s="44"/>
      <c r="S240" s="44"/>
      <c r="T240" s="44"/>
      <c r="U240" s="137"/>
      <c r="V240" s="137"/>
      <c r="W240" s="137"/>
      <c r="X240" s="137"/>
    </row>
    <row r="241" spans="2:24" ht="15.75" hidden="1" outlineLevel="1" thickBot="1" x14ac:dyDescent="0.3">
      <c r="B241" s="34"/>
      <c r="C241" s="35" t="s">
        <v>382</v>
      </c>
      <c r="D241" s="35"/>
      <c r="E241" s="36">
        <v>0.42</v>
      </c>
      <c r="F241" s="37" t="s">
        <v>71</v>
      </c>
      <c r="G241" s="35">
        <v>91.9</v>
      </c>
      <c r="H241" s="96">
        <v>4.9690000000000003</v>
      </c>
      <c r="I241" s="36">
        <v>1.1339999999999999</v>
      </c>
      <c r="J241" s="36">
        <v>0.124</v>
      </c>
      <c r="K241" s="97">
        <v>-2.8000000000000001E-2</v>
      </c>
      <c r="L241" s="38">
        <f t="shared" ref="L241:L248" si="115">AmountInvested*(1+H241)^(Frac10day)-AmountInvested</f>
        <v>613.61636985994483</v>
      </c>
      <c r="M241" s="38">
        <f t="shared" ref="M241:M248" si="116">AmountInvested*(1+I241)^(Frac25day)-AmountInvested</f>
        <v>742.13408528017135</v>
      </c>
      <c r="N241" s="38">
        <f t="shared" ref="N241:N248" si="117">AmountInvested*(1+J241)^(Frac50day)-AmountInvested</f>
        <v>233.21841262672569</v>
      </c>
      <c r="O241" s="39">
        <f t="shared" ref="O241:O248" si="118">AmountInvested*(1+K241)^(Frac99day)-AmountInvested</f>
        <v>-109.05452325729129</v>
      </c>
      <c r="P241" s="39"/>
      <c r="Q241" s="39"/>
      <c r="R241" s="39"/>
      <c r="S241" s="39"/>
      <c r="T241" s="39"/>
      <c r="U241" s="132">
        <f t="shared" ref="U241:X248" si="119">IF(L241&gt;0, 1, 0)</f>
        <v>1</v>
      </c>
      <c r="V241" s="105">
        <f t="shared" si="119"/>
        <v>1</v>
      </c>
      <c r="W241" s="105">
        <f t="shared" si="119"/>
        <v>1</v>
      </c>
      <c r="X241" s="105">
        <f t="shared" si="119"/>
        <v>0</v>
      </c>
    </row>
    <row r="242" spans="2:24" ht="15.75" hidden="1" outlineLevel="1" thickBot="1" x14ac:dyDescent="0.3">
      <c r="B242" s="45"/>
      <c r="C242" s="46" t="s">
        <v>383</v>
      </c>
      <c r="D242" s="46"/>
      <c r="E242" s="47">
        <v>0.42599999999999999</v>
      </c>
      <c r="F242" s="48" t="s">
        <v>71</v>
      </c>
      <c r="G242" s="46">
        <v>86.2</v>
      </c>
      <c r="H242" s="98">
        <v>8.5000000000000006E-2</v>
      </c>
      <c r="I242" s="47">
        <v>0.78400000000000003</v>
      </c>
      <c r="J242" s="47">
        <v>5.7000000000000002E-2</v>
      </c>
      <c r="K242" s="99">
        <v>1.7999999999999999E-2</v>
      </c>
      <c r="L242" s="49">
        <f t="shared" si="115"/>
        <v>27.230336392112804</v>
      </c>
      <c r="M242" s="49">
        <f t="shared" si="116"/>
        <v>561.91907881313091</v>
      </c>
      <c r="N242" s="49">
        <f t="shared" si="117"/>
        <v>109.92937998072193</v>
      </c>
      <c r="O242" s="50">
        <f t="shared" si="118"/>
        <v>69.119687603946659</v>
      </c>
      <c r="P242" s="50"/>
      <c r="Q242" s="50"/>
      <c r="R242" s="50"/>
      <c r="S242" s="50"/>
      <c r="T242" s="50"/>
      <c r="U242" s="133">
        <f t="shared" si="119"/>
        <v>1</v>
      </c>
      <c r="V242" s="106">
        <f t="shared" si="119"/>
        <v>1</v>
      </c>
      <c r="W242" s="106">
        <f t="shared" si="119"/>
        <v>1</v>
      </c>
      <c r="X242" s="106">
        <f t="shared" si="119"/>
        <v>1</v>
      </c>
    </row>
    <row r="243" spans="2:24" ht="15.75" hidden="1" outlineLevel="1" thickBot="1" x14ac:dyDescent="0.3">
      <c r="B243" s="34"/>
      <c r="C243" s="35" t="s">
        <v>384</v>
      </c>
      <c r="D243" s="35"/>
      <c r="E243" s="36">
        <v>0.40899999999999997</v>
      </c>
      <c r="F243" s="37" t="s">
        <v>71</v>
      </c>
      <c r="G243" s="35">
        <v>64.099999999999994</v>
      </c>
      <c r="H243" s="96">
        <v>2.4129999999999998</v>
      </c>
      <c r="I243" s="36">
        <v>0.752</v>
      </c>
      <c r="J243" s="36">
        <v>0.248</v>
      </c>
      <c r="K243" s="97">
        <v>2.9000000000000001E-2</v>
      </c>
      <c r="L243" s="38">
        <f t="shared" si="115"/>
        <v>417.68471443835369</v>
      </c>
      <c r="M243" s="38">
        <f t="shared" si="116"/>
        <v>543.87945516596119</v>
      </c>
      <c r="N243" s="38">
        <f t="shared" si="117"/>
        <v>446.61650822723095</v>
      </c>
      <c r="O243" s="39">
        <f t="shared" si="118"/>
        <v>110.9907748664973</v>
      </c>
      <c r="P243" s="39"/>
      <c r="Q243" s="39"/>
      <c r="R243" s="39"/>
      <c r="S243" s="39"/>
      <c r="T243" s="39"/>
      <c r="U243" s="134">
        <f t="shared" si="119"/>
        <v>1</v>
      </c>
      <c r="V243" s="105">
        <f t="shared" si="119"/>
        <v>1</v>
      </c>
      <c r="W243" s="105">
        <f t="shared" si="119"/>
        <v>1</v>
      </c>
      <c r="X243" s="105">
        <f t="shared" si="119"/>
        <v>1</v>
      </c>
    </row>
    <row r="244" spans="2:24" ht="15.75" hidden="1" outlineLevel="1" thickBot="1" x14ac:dyDescent="0.3">
      <c r="B244" s="45"/>
      <c r="C244" s="46" t="s">
        <v>385</v>
      </c>
      <c r="D244" s="46"/>
      <c r="E244" s="47">
        <v>0.437</v>
      </c>
      <c r="F244" s="48" t="s">
        <v>71</v>
      </c>
      <c r="G244" s="46">
        <v>58.6</v>
      </c>
      <c r="H244" s="98">
        <v>1.7649999999999999</v>
      </c>
      <c r="I244" s="47">
        <v>0.627</v>
      </c>
      <c r="J244" s="47">
        <v>0.69799999999999995</v>
      </c>
      <c r="K244" s="99">
        <v>0.54900000000000004</v>
      </c>
      <c r="L244" s="49">
        <f t="shared" si="115"/>
        <v>344.82554644980701</v>
      </c>
      <c r="M244" s="49">
        <f t="shared" si="116"/>
        <v>470.42645447278119</v>
      </c>
      <c r="N244" s="49">
        <f t="shared" si="117"/>
        <v>1100.6603921844835</v>
      </c>
      <c r="O244" s="50">
        <f t="shared" si="118"/>
        <v>1840.7977769091194</v>
      </c>
      <c r="P244" s="50"/>
      <c r="Q244" s="50"/>
      <c r="R244" s="50"/>
      <c r="S244" s="50"/>
      <c r="T244" s="50"/>
      <c r="U244" s="133">
        <f t="shared" si="119"/>
        <v>1</v>
      </c>
      <c r="V244" s="106">
        <f t="shared" si="119"/>
        <v>1</v>
      </c>
      <c r="W244" s="106">
        <f t="shared" si="119"/>
        <v>1</v>
      </c>
      <c r="X244" s="106">
        <f t="shared" si="119"/>
        <v>1</v>
      </c>
    </row>
    <row r="245" spans="2:24" ht="15.75" hidden="1" outlineLevel="1" thickBot="1" x14ac:dyDescent="0.3">
      <c r="B245" s="34"/>
      <c r="C245" s="35" t="s">
        <v>386</v>
      </c>
      <c r="D245" s="35"/>
      <c r="E245" s="36">
        <v>0.34300000000000003</v>
      </c>
      <c r="F245" s="37" t="s">
        <v>71</v>
      </c>
      <c r="G245" s="35">
        <v>49.5</v>
      </c>
      <c r="H245" s="96">
        <v>1.3480000000000001</v>
      </c>
      <c r="I245" s="36">
        <v>1.157</v>
      </c>
      <c r="J245" s="36">
        <v>0.224</v>
      </c>
      <c r="K245" s="97">
        <v>1.7000000000000001E-2</v>
      </c>
      <c r="L245" s="38">
        <f t="shared" si="115"/>
        <v>288.60758158598765</v>
      </c>
      <c r="M245" s="38">
        <f t="shared" si="116"/>
        <v>753.01561943624984</v>
      </c>
      <c r="N245" s="38">
        <f t="shared" si="117"/>
        <v>406.68584444693988</v>
      </c>
      <c r="O245" s="39">
        <f t="shared" si="118"/>
        <v>65.29947950141468</v>
      </c>
      <c r="P245" s="39"/>
      <c r="Q245" s="39"/>
      <c r="R245" s="39"/>
      <c r="S245" s="39"/>
      <c r="T245" s="39"/>
      <c r="U245" s="134">
        <f t="shared" si="119"/>
        <v>1</v>
      </c>
      <c r="V245" s="105">
        <f t="shared" si="119"/>
        <v>1</v>
      </c>
      <c r="W245" s="105">
        <f t="shared" si="119"/>
        <v>1</v>
      </c>
      <c r="X245" s="105">
        <f t="shared" si="119"/>
        <v>1</v>
      </c>
    </row>
    <row r="246" spans="2:24" ht="15.75" hidden="1" outlineLevel="1" thickBot="1" x14ac:dyDescent="0.3">
      <c r="B246" s="45"/>
      <c r="C246" s="46" t="s">
        <v>387</v>
      </c>
      <c r="D246" s="46"/>
      <c r="E246" s="47">
        <v>0.38400000000000001</v>
      </c>
      <c r="F246" s="48" t="s">
        <v>71</v>
      </c>
      <c r="G246" s="46">
        <v>43.6</v>
      </c>
      <c r="H246" s="98">
        <v>0.70799999999999996</v>
      </c>
      <c r="I246" s="47">
        <v>0.78600000000000003</v>
      </c>
      <c r="J246" s="47">
        <v>-4.2999999999999997E-2</v>
      </c>
      <c r="K246" s="99">
        <v>-5.1999999999999998E-2</v>
      </c>
      <c r="L246" s="49">
        <f t="shared" si="115"/>
        <v>180.04260390373202</v>
      </c>
      <c r="M246" s="49">
        <f t="shared" si="116"/>
        <v>563.03680093635376</v>
      </c>
      <c r="N246" s="49">
        <f t="shared" si="117"/>
        <v>-86.308266645310141</v>
      </c>
      <c r="O246" s="50">
        <f t="shared" si="118"/>
        <v>-204.07522644917481</v>
      </c>
      <c r="P246" s="50"/>
      <c r="Q246" s="50"/>
      <c r="R246" s="50"/>
      <c r="S246" s="50"/>
      <c r="T246" s="50"/>
      <c r="U246" s="133">
        <f t="shared" si="119"/>
        <v>1</v>
      </c>
      <c r="V246" s="106">
        <f t="shared" si="119"/>
        <v>1</v>
      </c>
      <c r="W246" s="106">
        <f t="shared" si="119"/>
        <v>0</v>
      </c>
      <c r="X246" s="106">
        <f t="shared" si="119"/>
        <v>0</v>
      </c>
    </row>
    <row r="247" spans="2:24" ht="15.75" hidden="1" outlineLevel="1" thickBot="1" x14ac:dyDescent="0.3">
      <c r="B247" s="34"/>
      <c r="C247" s="35" t="s">
        <v>388</v>
      </c>
      <c r="D247" s="35"/>
      <c r="E247" s="36">
        <v>0.38900000000000001</v>
      </c>
      <c r="F247" s="37" t="s">
        <v>71</v>
      </c>
      <c r="G247" s="35">
        <v>41.2</v>
      </c>
      <c r="H247" s="96">
        <v>2.8809999999999998</v>
      </c>
      <c r="I247" s="36">
        <v>1.5760000000000001</v>
      </c>
      <c r="J247" s="36">
        <v>0.33300000000000002</v>
      </c>
      <c r="K247" s="97">
        <v>0.152</v>
      </c>
      <c r="L247" s="38">
        <f t="shared" si="115"/>
        <v>462.40324594681806</v>
      </c>
      <c r="M247" s="38">
        <f t="shared" si="116"/>
        <v>934.81739710733018</v>
      </c>
      <c r="N247" s="38">
        <f t="shared" si="117"/>
        <v>583.25539624689736</v>
      </c>
      <c r="O247" s="39">
        <f t="shared" si="118"/>
        <v>561.5457584328251</v>
      </c>
      <c r="P247" s="39"/>
      <c r="Q247" s="39"/>
      <c r="R247" s="39"/>
      <c r="S247" s="39"/>
      <c r="T247" s="39"/>
      <c r="U247" s="134">
        <f t="shared" si="119"/>
        <v>1</v>
      </c>
      <c r="V247" s="105">
        <f t="shared" si="119"/>
        <v>1</v>
      </c>
      <c r="W247" s="105">
        <f t="shared" si="119"/>
        <v>1</v>
      </c>
      <c r="X247" s="105">
        <f t="shared" si="119"/>
        <v>1</v>
      </c>
    </row>
    <row r="248" spans="2:24" ht="15.75" hidden="1" outlineLevel="1" thickBot="1" x14ac:dyDescent="0.3">
      <c r="B248" s="51"/>
      <c r="C248" s="52" t="s">
        <v>174</v>
      </c>
      <c r="D248" s="52"/>
      <c r="E248" s="53">
        <v>0.35899999999999999</v>
      </c>
      <c r="F248" s="54" t="s">
        <v>71</v>
      </c>
      <c r="G248" s="52">
        <v>40.700000000000003</v>
      </c>
      <c r="H248" s="100">
        <v>3.798</v>
      </c>
      <c r="I248" s="53">
        <v>1.3420000000000001</v>
      </c>
      <c r="J248" s="53">
        <v>0.17499999999999999</v>
      </c>
      <c r="K248" s="101">
        <v>5.2999999999999999E-2</v>
      </c>
      <c r="L248" s="55">
        <f t="shared" si="115"/>
        <v>536.6367522190867</v>
      </c>
      <c r="M248" s="55">
        <f t="shared" si="116"/>
        <v>836.90864143564795</v>
      </c>
      <c r="N248" s="55">
        <f t="shared" si="117"/>
        <v>323.16864171906309</v>
      </c>
      <c r="O248" s="56">
        <f t="shared" si="118"/>
        <v>201.40156442641273</v>
      </c>
      <c r="P248" s="56"/>
      <c r="Q248" s="56"/>
      <c r="R248" s="56"/>
      <c r="S248" s="56"/>
      <c r="T248" s="56"/>
      <c r="U248" s="135">
        <f t="shared" si="119"/>
        <v>1</v>
      </c>
      <c r="V248" s="107">
        <f t="shared" si="119"/>
        <v>1</v>
      </c>
      <c r="W248" s="107">
        <f t="shared" si="119"/>
        <v>1</v>
      </c>
      <c r="X248" s="107">
        <f t="shared" si="119"/>
        <v>1</v>
      </c>
    </row>
    <row r="249" spans="2:24" ht="15.75" hidden="1" collapsed="1" thickBot="1" x14ac:dyDescent="0.3">
      <c r="B249" s="57" t="s">
        <v>99</v>
      </c>
      <c r="C249" s="58">
        <v>8</v>
      </c>
      <c r="D249" s="66">
        <v>42025</v>
      </c>
      <c r="E249" s="66">
        <v>42384</v>
      </c>
      <c r="F249" s="59" t="s">
        <v>71</v>
      </c>
      <c r="G249" s="70">
        <f>AVERAGE(G241:G248)</f>
        <v>59.475000000000001</v>
      </c>
      <c r="H249" s="102">
        <f ca="1">((L249/AmountInvested)+1)^(1/Frac10day)-1</f>
        <v>4.9689999999999861</v>
      </c>
      <c r="I249" s="65">
        <f ca="1">((M249/AmountInvested)+1)^(1/Frac25day)-1</f>
        <v>1.1340000000000012</v>
      </c>
      <c r="J249" s="65">
        <f ca="1">((N249/AmountInvested)+1)^(1/Frac50day)-1</f>
        <v>0.12400000000000055</v>
      </c>
      <c r="K249" s="103">
        <f ca="1">((O249/AmountInvested)+1)^(1/Frac99day)-1</f>
        <v>-2.8000000000000136E-2</v>
      </c>
      <c r="L249" s="60">
        <f ca="1">AVERAGE(OFFSET(L241,,,IncludeRanks))</f>
        <v>613.61636985994483</v>
      </c>
      <c r="M249" s="60">
        <f ca="1">AVERAGE(OFFSET(M241,,,IncludeRanks))</f>
        <v>742.13408528017135</v>
      </c>
      <c r="N249" s="60">
        <f ca="1">AVERAGE(OFFSET(N241,,,IncludeRanks))</f>
        <v>233.21841262672569</v>
      </c>
      <c r="O249" s="61">
        <f ca="1">AVERAGE(OFFSET(O241,,,IncludeRanks))</f>
        <v>-109.05452325729129</v>
      </c>
      <c r="P249" s="61">
        <v>345</v>
      </c>
      <c r="Q249" s="61">
        <v>470</v>
      </c>
      <c r="R249" s="61">
        <v>1101</v>
      </c>
      <c r="S249" s="61">
        <v>1433</v>
      </c>
      <c r="T249" s="61"/>
      <c r="U249" s="136">
        <f ca="1">SUM(OFFSET(U241,,,IncludeRanks))/IncludeRanks</f>
        <v>1</v>
      </c>
      <c r="V249" s="136">
        <f ca="1">SUM(OFFSET(V241,,,IncludeRanks))/IncludeRanks</f>
        <v>1</v>
      </c>
      <c r="W249" s="136">
        <f ca="1">SUM(OFFSET(W241,,,IncludeRanks))/IncludeRanks</f>
        <v>1</v>
      </c>
      <c r="X249" s="136">
        <f ca="1">SUM(OFFSET(X241,,,IncludeRanks))/IncludeRanks</f>
        <v>0</v>
      </c>
    </row>
    <row r="250" spans="2:24" ht="15.75" hidden="1" outlineLevel="1" collapsed="1" thickBot="1" x14ac:dyDescent="0.3">
      <c r="B250" s="40"/>
      <c r="C250" s="41" t="s">
        <v>80</v>
      </c>
      <c r="D250" s="41" t="s">
        <v>81</v>
      </c>
      <c r="E250" s="42" t="s">
        <v>82</v>
      </c>
      <c r="F250" s="43" t="s">
        <v>83</v>
      </c>
      <c r="G250" s="41" t="s">
        <v>0</v>
      </c>
      <c r="H250" s="112" t="s">
        <v>156</v>
      </c>
      <c r="I250" s="113" t="s">
        <v>86</v>
      </c>
      <c r="J250" s="113" t="s">
        <v>87</v>
      </c>
      <c r="K250" s="114" t="s">
        <v>145</v>
      </c>
      <c r="L250" s="77" t="s">
        <v>134</v>
      </c>
      <c r="M250" s="41" t="s">
        <v>78</v>
      </c>
      <c r="N250" s="41" t="s">
        <v>79</v>
      </c>
      <c r="O250" s="44" t="s">
        <v>146</v>
      </c>
      <c r="P250" s="44"/>
      <c r="Q250" s="44"/>
      <c r="R250" s="44"/>
      <c r="S250" s="44"/>
      <c r="T250" s="44"/>
      <c r="U250" s="137"/>
      <c r="V250" s="137"/>
      <c r="W250" s="137"/>
      <c r="X250" s="137"/>
    </row>
    <row r="251" spans="2:24" ht="15.75" hidden="1" outlineLevel="1" thickBot="1" x14ac:dyDescent="0.3">
      <c r="B251" s="34"/>
      <c r="C251" s="35" t="s">
        <v>337</v>
      </c>
      <c r="D251" s="35"/>
      <c r="E251" s="36">
        <v>0.68500000000000005</v>
      </c>
      <c r="F251" s="37" t="s">
        <v>12</v>
      </c>
      <c r="G251" s="35">
        <v>153.80000000000001</v>
      </c>
      <c r="H251" s="96">
        <v>-0.83299999999999996</v>
      </c>
      <c r="I251" s="36">
        <v>-0.61699999999999999</v>
      </c>
      <c r="J251" s="36">
        <v>-0.51400000000000001</v>
      </c>
      <c r="K251" s="97">
        <v>-0.36499999999999999</v>
      </c>
      <c r="L251" s="38">
        <f t="shared" ref="L251:L258" si="120">AmountInvested*(1+H251)^(Frac10day)-AmountInvested</f>
        <v>-579.14001974642997</v>
      </c>
      <c r="M251" s="38">
        <f t="shared" ref="M251:M258" si="121">AmountInvested*(1+I251)^(Frac25day)-AmountInvested</f>
        <v>-866.53732560348726</v>
      </c>
      <c r="N251" s="38">
        <f t="shared" ref="N251:N258" si="122">AmountInvested*(1+J251)^(Frac50day)-AmountInvested</f>
        <v>-1326.4334388122861</v>
      </c>
      <c r="O251" s="39">
        <f t="shared" ref="O251:O258" si="123">AmountInvested*(1+K251)^(Frac99day)-AmountInvested</f>
        <v>-1608.3232967010445</v>
      </c>
      <c r="P251" s="39"/>
      <c r="Q251" s="39"/>
      <c r="R251" s="39"/>
      <c r="S251" s="39"/>
      <c r="T251" s="39"/>
      <c r="U251" s="132">
        <f t="shared" ref="U251:X258" si="124">IF(L251&gt;0, 1, 0)</f>
        <v>0</v>
      </c>
      <c r="V251" s="105">
        <f t="shared" si="124"/>
        <v>0</v>
      </c>
      <c r="W251" s="105">
        <f t="shared" si="124"/>
        <v>0</v>
      </c>
      <c r="X251" s="105">
        <f t="shared" si="124"/>
        <v>0</v>
      </c>
    </row>
    <row r="252" spans="2:24" ht="15.75" hidden="1" outlineLevel="1" thickBot="1" x14ac:dyDescent="0.3">
      <c r="B252" s="45"/>
      <c r="C252" s="46" t="s">
        <v>338</v>
      </c>
      <c r="D252" s="46"/>
      <c r="E252" s="47">
        <v>0.63300000000000001</v>
      </c>
      <c r="F252" s="48" t="s">
        <v>12</v>
      </c>
      <c r="G252" s="46">
        <v>148.19999999999999</v>
      </c>
      <c r="H252" s="98">
        <v>-0.83299999999999996</v>
      </c>
      <c r="I252" s="47">
        <v>-0.61699999999999999</v>
      </c>
      <c r="J252" s="47">
        <v>-0.51400000000000001</v>
      </c>
      <c r="K252" s="99">
        <v>-0.34799999999999998</v>
      </c>
      <c r="L252" s="49">
        <f t="shared" si="120"/>
        <v>-579.14001974642997</v>
      </c>
      <c r="M252" s="49">
        <f t="shared" si="121"/>
        <v>-866.53732560348726</v>
      </c>
      <c r="N252" s="49">
        <f t="shared" si="122"/>
        <v>-1326.4334388122861</v>
      </c>
      <c r="O252" s="50">
        <f t="shared" si="123"/>
        <v>-1522.2826529342019</v>
      </c>
      <c r="P252" s="50"/>
      <c r="Q252" s="50"/>
      <c r="R252" s="50"/>
      <c r="S252" s="50"/>
      <c r="T252" s="50"/>
      <c r="U252" s="133">
        <f t="shared" si="124"/>
        <v>0</v>
      </c>
      <c r="V252" s="106">
        <f t="shared" si="124"/>
        <v>0</v>
      </c>
      <c r="W252" s="106">
        <f t="shared" si="124"/>
        <v>0</v>
      </c>
      <c r="X252" s="106">
        <f t="shared" si="124"/>
        <v>0</v>
      </c>
    </row>
    <row r="253" spans="2:24" ht="15.75" hidden="1" outlineLevel="1" thickBot="1" x14ac:dyDescent="0.3">
      <c r="B253" s="34"/>
      <c r="C253" s="35" t="s">
        <v>339</v>
      </c>
      <c r="D253" s="35"/>
      <c r="E253" s="36">
        <v>0.59099999999999997</v>
      </c>
      <c r="F253" s="37" t="s">
        <v>12</v>
      </c>
      <c r="G253" s="35">
        <v>130.9</v>
      </c>
      <c r="H253" s="96">
        <v>-0.83299999999999996</v>
      </c>
      <c r="I253" s="36">
        <v>-0.61699999999999999</v>
      </c>
      <c r="J253" s="36">
        <v>-0.51400000000000001</v>
      </c>
      <c r="K253" s="97">
        <v>-0.41099999999999998</v>
      </c>
      <c r="L253" s="38">
        <f t="shared" si="120"/>
        <v>-579.14001974642997</v>
      </c>
      <c r="M253" s="38">
        <f t="shared" si="121"/>
        <v>-866.53732560348726</v>
      </c>
      <c r="N253" s="38">
        <f t="shared" si="122"/>
        <v>-1326.4334388122861</v>
      </c>
      <c r="O253" s="39">
        <f t="shared" si="123"/>
        <v>-1848.4731941153541</v>
      </c>
      <c r="P253" s="39"/>
      <c r="Q253" s="39"/>
      <c r="R253" s="39"/>
      <c r="S253" s="39"/>
      <c r="T253" s="39"/>
      <c r="U253" s="134">
        <f t="shared" si="124"/>
        <v>0</v>
      </c>
      <c r="V253" s="105">
        <f t="shared" si="124"/>
        <v>0</v>
      </c>
      <c r="W253" s="105">
        <f t="shared" si="124"/>
        <v>0</v>
      </c>
      <c r="X253" s="105">
        <f t="shared" si="124"/>
        <v>0</v>
      </c>
    </row>
    <row r="254" spans="2:24" ht="15.75" hidden="1" outlineLevel="1" thickBot="1" x14ac:dyDescent="0.3">
      <c r="B254" s="45"/>
      <c r="C254" s="46" t="s">
        <v>340</v>
      </c>
      <c r="D254" s="46"/>
      <c r="E254" s="47">
        <v>0.58499999999999996</v>
      </c>
      <c r="F254" s="48" t="s">
        <v>12</v>
      </c>
      <c r="G254" s="46">
        <v>121.4</v>
      </c>
      <c r="H254" s="98">
        <v>-0.83299999999999996</v>
      </c>
      <c r="I254" s="47">
        <v>-0.61699999999999999</v>
      </c>
      <c r="J254" s="47">
        <v>-0.51400000000000001</v>
      </c>
      <c r="K254" s="99">
        <v>-0.41099999999999998</v>
      </c>
      <c r="L254" s="49">
        <f t="shared" si="120"/>
        <v>-579.14001974642997</v>
      </c>
      <c r="M254" s="49">
        <f t="shared" si="121"/>
        <v>-866.53732560348726</v>
      </c>
      <c r="N254" s="49">
        <f t="shared" si="122"/>
        <v>-1326.4334388122861</v>
      </c>
      <c r="O254" s="50">
        <f t="shared" si="123"/>
        <v>-1848.4731941153541</v>
      </c>
      <c r="P254" s="50"/>
      <c r="Q254" s="50"/>
      <c r="R254" s="50"/>
      <c r="S254" s="50"/>
      <c r="T254" s="50"/>
      <c r="U254" s="133">
        <f t="shared" si="124"/>
        <v>0</v>
      </c>
      <c r="V254" s="106">
        <f t="shared" si="124"/>
        <v>0</v>
      </c>
      <c r="W254" s="106">
        <f t="shared" si="124"/>
        <v>0</v>
      </c>
      <c r="X254" s="106">
        <f t="shared" si="124"/>
        <v>0</v>
      </c>
    </row>
    <row r="255" spans="2:24" ht="15.75" hidden="1" outlineLevel="1" thickBot="1" x14ac:dyDescent="0.3">
      <c r="B255" s="34"/>
      <c r="C255" s="35" t="s">
        <v>341</v>
      </c>
      <c r="D255" s="35"/>
      <c r="E255" s="36">
        <v>0.51</v>
      </c>
      <c r="F255" s="37" t="s">
        <v>12</v>
      </c>
      <c r="G255" s="35">
        <v>120.2</v>
      </c>
      <c r="H255" s="96">
        <v>-0.83299999999999996</v>
      </c>
      <c r="I255" s="36">
        <v>-0.61699999999999999</v>
      </c>
      <c r="J255" s="36">
        <v>-0.51400000000000001</v>
      </c>
      <c r="K255" s="97">
        <v>-0.41099999999999998</v>
      </c>
      <c r="L255" s="38">
        <f t="shared" si="120"/>
        <v>-579.14001974642997</v>
      </c>
      <c r="M255" s="38">
        <f t="shared" si="121"/>
        <v>-866.53732560348726</v>
      </c>
      <c r="N255" s="38">
        <f t="shared" si="122"/>
        <v>-1326.4334388122861</v>
      </c>
      <c r="O255" s="39">
        <f t="shared" si="123"/>
        <v>-1848.4731941153541</v>
      </c>
      <c r="P255" s="39"/>
      <c r="Q255" s="39"/>
      <c r="R255" s="39"/>
      <c r="S255" s="39"/>
      <c r="T255" s="39"/>
      <c r="U255" s="134">
        <f t="shared" si="124"/>
        <v>0</v>
      </c>
      <c r="V255" s="105">
        <f t="shared" si="124"/>
        <v>0</v>
      </c>
      <c r="W255" s="105">
        <f t="shared" si="124"/>
        <v>0</v>
      </c>
      <c r="X255" s="105">
        <f t="shared" si="124"/>
        <v>0</v>
      </c>
    </row>
    <row r="256" spans="2:24" ht="15.75" hidden="1" outlineLevel="1" thickBot="1" x14ac:dyDescent="0.3">
      <c r="B256" s="45"/>
      <c r="C256" s="46" t="s">
        <v>342</v>
      </c>
      <c r="D256" s="46"/>
      <c r="E256" s="47">
        <v>0.56599999999999995</v>
      </c>
      <c r="F256" s="48" t="s">
        <v>12</v>
      </c>
      <c r="G256" s="46">
        <v>114.4</v>
      </c>
      <c r="H256" s="98">
        <v>-0.83299999999999996</v>
      </c>
      <c r="I256" s="47">
        <v>-0.61699999999999999</v>
      </c>
      <c r="J256" s="47">
        <v>-0.51400000000000001</v>
      </c>
      <c r="K256" s="99">
        <v>-0.41099999999999998</v>
      </c>
      <c r="L256" s="49">
        <f t="shared" si="120"/>
        <v>-579.14001974642997</v>
      </c>
      <c r="M256" s="49">
        <f t="shared" si="121"/>
        <v>-866.53732560348726</v>
      </c>
      <c r="N256" s="49">
        <f t="shared" si="122"/>
        <v>-1326.4334388122861</v>
      </c>
      <c r="O256" s="50">
        <f t="shared" si="123"/>
        <v>-1848.4731941153541</v>
      </c>
      <c r="P256" s="50"/>
      <c r="Q256" s="50"/>
      <c r="R256" s="50"/>
      <c r="S256" s="50"/>
      <c r="T256" s="50"/>
      <c r="U256" s="133">
        <f t="shared" si="124"/>
        <v>0</v>
      </c>
      <c r="V256" s="106">
        <f t="shared" si="124"/>
        <v>0</v>
      </c>
      <c r="W256" s="106">
        <f t="shared" si="124"/>
        <v>0</v>
      </c>
      <c r="X256" s="106">
        <f t="shared" si="124"/>
        <v>0</v>
      </c>
    </row>
    <row r="257" spans="2:24" ht="15.75" hidden="1" outlineLevel="1" thickBot="1" x14ac:dyDescent="0.3">
      <c r="B257" s="34"/>
      <c r="C257" s="35" t="s">
        <v>343</v>
      </c>
      <c r="D257" s="35"/>
      <c r="E257" s="36">
        <v>0.54700000000000004</v>
      </c>
      <c r="F257" s="37" t="s">
        <v>12</v>
      </c>
      <c r="G257" s="35">
        <v>98</v>
      </c>
      <c r="H257" s="96">
        <v>-0.83299999999999996</v>
      </c>
      <c r="I257" s="36">
        <v>-0.61699999999999999</v>
      </c>
      <c r="J257" s="36">
        <v>-0.51400000000000001</v>
      </c>
      <c r="K257" s="97">
        <v>-0.41099999999999998</v>
      </c>
      <c r="L257" s="38">
        <f t="shared" si="120"/>
        <v>-579.14001974642997</v>
      </c>
      <c r="M257" s="38">
        <f t="shared" si="121"/>
        <v>-866.53732560348726</v>
      </c>
      <c r="N257" s="38">
        <f t="shared" si="122"/>
        <v>-1326.4334388122861</v>
      </c>
      <c r="O257" s="39">
        <f t="shared" si="123"/>
        <v>-1848.4731941153541</v>
      </c>
      <c r="P257" s="39"/>
      <c r="Q257" s="39"/>
      <c r="R257" s="39"/>
      <c r="S257" s="39"/>
      <c r="T257" s="39"/>
      <c r="U257" s="134">
        <f t="shared" si="124"/>
        <v>0</v>
      </c>
      <c r="V257" s="105">
        <f t="shared" si="124"/>
        <v>0</v>
      </c>
      <c r="W257" s="105">
        <f t="shared" si="124"/>
        <v>0</v>
      </c>
      <c r="X257" s="105">
        <f t="shared" si="124"/>
        <v>0</v>
      </c>
    </row>
    <row r="258" spans="2:24" ht="15.75" hidden="1" outlineLevel="1" thickBot="1" x14ac:dyDescent="0.3">
      <c r="B258" s="51"/>
      <c r="C258" s="52" t="s">
        <v>10</v>
      </c>
      <c r="D258" s="52"/>
      <c r="E258" s="53">
        <v>0.67600000000000005</v>
      </c>
      <c r="F258" s="54" t="s">
        <v>12</v>
      </c>
      <c r="G258" s="52">
        <v>90.3</v>
      </c>
      <c r="H258" s="100">
        <v>-0.83299999999999996</v>
      </c>
      <c r="I258" s="53">
        <v>-0.61699999999999999</v>
      </c>
      <c r="J258" s="53">
        <v>-0.51400000000000001</v>
      </c>
      <c r="K258" s="101">
        <v>-0.35499999999999998</v>
      </c>
      <c r="L258" s="55">
        <f t="shared" si="120"/>
        <v>-579.14001974642997</v>
      </c>
      <c r="M258" s="55">
        <f t="shared" si="121"/>
        <v>-866.53732560348726</v>
      </c>
      <c r="N258" s="55">
        <f t="shared" si="122"/>
        <v>-1326.4334388122861</v>
      </c>
      <c r="O258" s="56">
        <f t="shared" si="123"/>
        <v>-1557.5423682511282</v>
      </c>
      <c r="P258" s="56"/>
      <c r="Q258" s="56"/>
      <c r="R258" s="56"/>
      <c r="S258" s="56"/>
      <c r="T258" s="56"/>
      <c r="U258" s="135">
        <f t="shared" si="124"/>
        <v>0</v>
      </c>
      <c r="V258" s="107">
        <f t="shared" si="124"/>
        <v>0</v>
      </c>
      <c r="W258" s="107">
        <f t="shared" si="124"/>
        <v>0</v>
      </c>
      <c r="X258" s="107">
        <f t="shared" si="124"/>
        <v>0</v>
      </c>
    </row>
    <row r="259" spans="2:24" ht="15.75" collapsed="1" thickBot="1" x14ac:dyDescent="0.3">
      <c r="B259" s="57" t="s">
        <v>97</v>
      </c>
      <c r="C259" s="58">
        <v>8</v>
      </c>
      <c r="D259" s="66">
        <v>42025</v>
      </c>
      <c r="E259" s="66">
        <v>42384</v>
      </c>
      <c r="F259" s="59" t="s">
        <v>12</v>
      </c>
      <c r="G259" s="70">
        <f>AVERAGE(G251:G258)</f>
        <v>122.14999999999999</v>
      </c>
      <c r="H259" s="102">
        <f ca="1">((L259/AmountInvested)+1)^(1/Frac10day)-1</f>
        <v>-0.83300000000000007</v>
      </c>
      <c r="I259" s="65">
        <f ca="1">((M259/AmountInvested)+1)^(1/Frac25day)-1</f>
        <v>-0.61699999999999933</v>
      </c>
      <c r="J259" s="65">
        <f ca="1">((N259/AmountInvested)+1)^(1/Frac50day)-1</f>
        <v>-0.51400000000000001</v>
      </c>
      <c r="K259" s="103">
        <f ca="1">((O259/AmountInvested)+1)^(1/Frac99day)-1</f>
        <v>-0.36499999999999999</v>
      </c>
      <c r="L259" s="60">
        <f ca="1">AVERAGE(OFFSET(L251,,,IncludeRanks))</f>
        <v>-579.14001974642997</v>
      </c>
      <c r="M259" s="60">
        <f ca="1">AVERAGE(OFFSET(M251,,,IncludeRanks))</f>
        <v>-866.53732560348726</v>
      </c>
      <c r="N259" s="60">
        <f ca="1">AVERAGE(OFFSET(N251,,,IncludeRanks))</f>
        <v>-1326.4334388122861</v>
      </c>
      <c r="O259" s="61">
        <f ca="1">AVERAGE(OFFSET(O251,,,IncludeRanks))</f>
        <v>-1608.3232967010445</v>
      </c>
      <c r="P259" s="61">
        <v>580</v>
      </c>
      <c r="Q259" s="61">
        <v>867</v>
      </c>
      <c r="R259" s="61">
        <v>1327</v>
      </c>
      <c r="S259" s="61">
        <v>1848</v>
      </c>
      <c r="T259" s="61"/>
      <c r="U259" s="136">
        <f ca="1">SUM(OFFSET(U251,,,IncludeRanks))/IncludeRanks</f>
        <v>0</v>
      </c>
      <c r="V259" s="136">
        <f ca="1">SUM(OFFSET(V251,,,IncludeRanks))/IncludeRanks</f>
        <v>0</v>
      </c>
      <c r="W259" s="136">
        <f ca="1">SUM(OFFSET(W251,,,IncludeRanks))/IncludeRanks</f>
        <v>0</v>
      </c>
      <c r="X259" s="136">
        <f ca="1">SUM(OFFSET(X251,,,IncludeRanks))/IncludeRanks</f>
        <v>0</v>
      </c>
    </row>
    <row r="260" spans="2:24" ht="15.75" hidden="1" outlineLevel="1" thickBot="1" x14ac:dyDescent="0.3">
      <c r="B260" s="40"/>
      <c r="C260" s="41" t="s">
        <v>80</v>
      </c>
      <c r="D260" s="41" t="s">
        <v>81</v>
      </c>
      <c r="E260" s="42" t="s">
        <v>82</v>
      </c>
      <c r="F260" s="43" t="s">
        <v>83</v>
      </c>
      <c r="G260" s="41" t="s">
        <v>0</v>
      </c>
      <c r="H260" s="112" t="s">
        <v>156</v>
      </c>
      <c r="I260" s="113" t="s">
        <v>86</v>
      </c>
      <c r="J260" s="113" t="s">
        <v>87</v>
      </c>
      <c r="K260" s="114" t="s">
        <v>145</v>
      </c>
      <c r="L260" s="77" t="s">
        <v>134</v>
      </c>
      <c r="M260" s="41" t="s">
        <v>78</v>
      </c>
      <c r="N260" s="41" t="s">
        <v>79</v>
      </c>
      <c r="O260" s="44" t="s">
        <v>146</v>
      </c>
      <c r="P260" s="44"/>
      <c r="Q260" s="44"/>
      <c r="R260" s="44"/>
      <c r="S260" s="44"/>
      <c r="T260" s="44"/>
      <c r="U260" s="137"/>
      <c r="V260" s="137"/>
      <c r="W260" s="137"/>
      <c r="X260" s="137"/>
    </row>
    <row r="261" spans="2:24" ht="15.75" hidden="1" outlineLevel="1" thickBot="1" x14ac:dyDescent="0.3">
      <c r="B261" s="34"/>
      <c r="C261" s="35" t="s">
        <v>344</v>
      </c>
      <c r="D261" s="35"/>
      <c r="E261" s="36">
        <v>10.682</v>
      </c>
      <c r="F261" s="37" t="s">
        <v>71</v>
      </c>
      <c r="G261" s="35">
        <v>389199.4</v>
      </c>
      <c r="H261" s="96">
        <v>158.96799999999999</v>
      </c>
      <c r="I261" s="36">
        <v>279.346</v>
      </c>
      <c r="J261" s="36">
        <v>17.893999999999998</v>
      </c>
      <c r="K261" s="97">
        <v>2.7130000000000001</v>
      </c>
      <c r="L261" s="38">
        <f t="shared" ref="L261:L268" si="125">AmountInvested*(1+H261)^(Frac10day)-AmountInvested</f>
        <v>1843.1647423571685</v>
      </c>
      <c r="M261" s="38">
        <f t="shared" ref="M261:M268" si="126">AmountInvested*(1+I261)^(Frac25day)-AmountInvested</f>
        <v>7028.2895205462155</v>
      </c>
      <c r="N261" s="38">
        <f t="shared" ref="N261:N268" si="127">AmountInvested*(1+J261)^(Frac50day)-AmountInvested</f>
        <v>7853.3372807545566</v>
      </c>
      <c r="O261" s="39">
        <f t="shared" ref="O261:O268" si="128">AmountInvested*(1+K261)^(Frac99day)-AmountInvested</f>
        <v>6594.9952781725806</v>
      </c>
      <c r="P261" s="39"/>
      <c r="Q261" s="39"/>
      <c r="R261" s="39"/>
      <c r="S261" s="39"/>
      <c r="T261" s="39"/>
      <c r="U261" s="132">
        <f t="shared" ref="U261:X268" si="129">IF(L261&gt;0, 1, 0)</f>
        <v>1</v>
      </c>
      <c r="V261" s="105">
        <f t="shared" si="129"/>
        <v>1</v>
      </c>
      <c r="W261" s="105">
        <f t="shared" si="129"/>
        <v>1</v>
      </c>
      <c r="X261" s="105">
        <f t="shared" si="129"/>
        <v>1</v>
      </c>
    </row>
    <row r="262" spans="2:24" ht="15.75" hidden="1" outlineLevel="1" thickBot="1" x14ac:dyDescent="0.3">
      <c r="B262" s="45"/>
      <c r="C262" s="46" t="s">
        <v>345</v>
      </c>
      <c r="D262" s="46"/>
      <c r="E262" s="47">
        <v>7.4790000000000001</v>
      </c>
      <c r="F262" s="48" t="s">
        <v>12</v>
      </c>
      <c r="G262" s="46">
        <v>227291.9</v>
      </c>
      <c r="H262" s="98">
        <v>36.026000000000003</v>
      </c>
      <c r="I262" s="47">
        <v>1.893</v>
      </c>
      <c r="J262" s="47">
        <v>4.2000000000000003E-2</v>
      </c>
      <c r="K262" s="99">
        <v>-0.80600000000000005</v>
      </c>
      <c r="L262" s="49">
        <f t="shared" si="125"/>
        <v>1279.3366713899304</v>
      </c>
      <c r="M262" s="49">
        <f t="shared" si="126"/>
        <v>1055.3316615330841</v>
      </c>
      <c r="N262" s="49">
        <f t="shared" si="127"/>
        <v>81.471131404992775</v>
      </c>
      <c r="O262" s="50">
        <f t="shared" si="128"/>
        <v>-4691.0047764374685</v>
      </c>
      <c r="P262" s="50"/>
      <c r="Q262" s="50"/>
      <c r="R262" s="50"/>
      <c r="S262" s="50"/>
      <c r="T262" s="50"/>
      <c r="U262" s="133">
        <f t="shared" si="129"/>
        <v>1</v>
      </c>
      <c r="V262" s="106">
        <f t="shared" si="129"/>
        <v>1</v>
      </c>
      <c r="W262" s="106">
        <f t="shared" si="129"/>
        <v>1</v>
      </c>
      <c r="X262" s="106">
        <f t="shared" si="129"/>
        <v>0</v>
      </c>
    </row>
    <row r="263" spans="2:24" ht="15.75" hidden="1" outlineLevel="1" thickBot="1" x14ac:dyDescent="0.3">
      <c r="B263" s="34"/>
      <c r="C263" s="35" t="s">
        <v>346</v>
      </c>
      <c r="D263" s="35"/>
      <c r="E263" s="36">
        <v>5.0979999999999999</v>
      </c>
      <c r="F263" s="37" t="s">
        <v>12</v>
      </c>
      <c r="G263" s="35">
        <v>154546.20000000001</v>
      </c>
      <c r="H263" s="96">
        <v>36.026000000000003</v>
      </c>
      <c r="I263" s="36">
        <v>1.893</v>
      </c>
      <c r="J263" s="36">
        <v>0.66500000000000004</v>
      </c>
      <c r="K263" s="97">
        <v>-0.38200000000000001</v>
      </c>
      <c r="L263" s="38">
        <f t="shared" si="125"/>
        <v>1279.3366713899304</v>
      </c>
      <c r="M263" s="38">
        <f t="shared" si="126"/>
        <v>1055.3316615330841</v>
      </c>
      <c r="N263" s="38">
        <f t="shared" si="127"/>
        <v>1057.7763822642682</v>
      </c>
      <c r="O263" s="39">
        <f t="shared" si="128"/>
        <v>-1695.7899113673666</v>
      </c>
      <c r="P263" s="39"/>
      <c r="Q263" s="39"/>
      <c r="R263" s="39"/>
      <c r="S263" s="39"/>
      <c r="T263" s="39"/>
      <c r="U263" s="134">
        <f t="shared" si="129"/>
        <v>1</v>
      </c>
      <c r="V263" s="105">
        <f t="shared" si="129"/>
        <v>1</v>
      </c>
      <c r="W263" s="105">
        <f t="shared" si="129"/>
        <v>1</v>
      </c>
      <c r="X263" s="105">
        <f t="shared" si="129"/>
        <v>0</v>
      </c>
    </row>
    <row r="264" spans="2:24" ht="15.75" hidden="1" outlineLevel="1" thickBot="1" x14ac:dyDescent="0.3">
      <c r="B264" s="45"/>
      <c r="C264" s="46" t="s">
        <v>347</v>
      </c>
      <c r="D264" s="46"/>
      <c r="E264" s="47">
        <v>6.8680000000000003</v>
      </c>
      <c r="F264" s="48" t="s">
        <v>12</v>
      </c>
      <c r="G264" s="46">
        <v>60419.9</v>
      </c>
      <c r="H264" s="98">
        <v>36.026000000000003</v>
      </c>
      <c r="I264" s="47">
        <v>1.893</v>
      </c>
      <c r="J264" s="47">
        <v>0.23400000000000001</v>
      </c>
      <c r="K264" s="99">
        <v>-0.85899999999999999</v>
      </c>
      <c r="L264" s="49">
        <f t="shared" si="125"/>
        <v>1279.3366713899304</v>
      </c>
      <c r="M264" s="49">
        <f t="shared" si="126"/>
        <v>1055.3316615330841</v>
      </c>
      <c r="N264" s="49">
        <f t="shared" si="127"/>
        <v>423.399339198897</v>
      </c>
      <c r="O264" s="50">
        <f t="shared" si="128"/>
        <v>-5306.4219274664947</v>
      </c>
      <c r="P264" s="50"/>
      <c r="Q264" s="50"/>
      <c r="R264" s="50"/>
      <c r="S264" s="50"/>
      <c r="T264" s="50"/>
      <c r="U264" s="133">
        <f t="shared" si="129"/>
        <v>1</v>
      </c>
      <c r="V264" s="106">
        <f t="shared" si="129"/>
        <v>1</v>
      </c>
      <c r="W264" s="106">
        <f t="shared" si="129"/>
        <v>1</v>
      </c>
      <c r="X264" s="106">
        <f t="shared" si="129"/>
        <v>0</v>
      </c>
    </row>
    <row r="265" spans="2:24" ht="15.75" hidden="1" outlineLevel="1" thickBot="1" x14ac:dyDescent="0.3">
      <c r="B265" s="34"/>
      <c r="C265" s="35" t="s">
        <v>348</v>
      </c>
      <c r="D265" s="35"/>
      <c r="E265" s="36">
        <v>23.713000000000001</v>
      </c>
      <c r="F265" s="37" t="s">
        <v>71</v>
      </c>
      <c r="G265" s="35">
        <v>57219.9</v>
      </c>
      <c r="H265" s="96">
        <v>18214.280999999999</v>
      </c>
      <c r="I265" s="36">
        <v>-0.82299999999999995</v>
      </c>
      <c r="J265" s="36">
        <v>-0.39200000000000002</v>
      </c>
      <c r="K265" s="97">
        <v>-0.97699999999999998</v>
      </c>
      <c r="L265" s="38">
        <f t="shared" si="125"/>
        <v>3868.0222310263416</v>
      </c>
      <c r="M265" s="38">
        <f t="shared" si="126"/>
        <v>-1508.6784642844868</v>
      </c>
      <c r="N265" s="38">
        <f t="shared" si="127"/>
        <v>-934.7248892939424</v>
      </c>
      <c r="O265" s="39">
        <f t="shared" si="128"/>
        <v>-7669.5224992216554</v>
      </c>
      <c r="P265" s="39"/>
      <c r="Q265" s="39"/>
      <c r="R265" s="39"/>
      <c r="S265" s="39"/>
      <c r="T265" s="39"/>
      <c r="U265" s="134">
        <f t="shared" si="129"/>
        <v>1</v>
      </c>
      <c r="V265" s="105">
        <f t="shared" si="129"/>
        <v>0</v>
      </c>
      <c r="W265" s="105">
        <f t="shared" si="129"/>
        <v>0</v>
      </c>
      <c r="X265" s="105">
        <f t="shared" si="129"/>
        <v>0</v>
      </c>
    </row>
    <row r="266" spans="2:24" ht="15.75" hidden="1" outlineLevel="1" thickBot="1" x14ac:dyDescent="0.3">
      <c r="B266" s="45"/>
      <c r="C266" s="46" t="s">
        <v>349</v>
      </c>
      <c r="D266" s="46"/>
      <c r="E266" s="47">
        <v>7.649</v>
      </c>
      <c r="F266" s="48" t="s">
        <v>12</v>
      </c>
      <c r="G266" s="46">
        <v>50313.9</v>
      </c>
      <c r="H266" s="98">
        <v>36.026000000000003</v>
      </c>
      <c r="I266" s="47">
        <v>1.893</v>
      </c>
      <c r="J266" s="47">
        <v>0.23499999999999999</v>
      </c>
      <c r="K266" s="99">
        <v>-0.91800000000000004</v>
      </c>
      <c r="L266" s="49">
        <f t="shared" si="125"/>
        <v>1279.3366713899304</v>
      </c>
      <c r="M266" s="49">
        <f t="shared" si="126"/>
        <v>1055.3316615330841</v>
      </c>
      <c r="N266" s="49">
        <f t="shared" si="127"/>
        <v>425.06470175899267</v>
      </c>
      <c r="O266" s="50">
        <f t="shared" si="128"/>
        <v>-6192.7494361124782</v>
      </c>
      <c r="P266" s="50"/>
      <c r="Q266" s="50"/>
      <c r="R266" s="50"/>
      <c r="S266" s="50"/>
      <c r="T266" s="50"/>
      <c r="U266" s="133">
        <f t="shared" si="129"/>
        <v>1</v>
      </c>
      <c r="V266" s="106">
        <f t="shared" si="129"/>
        <v>1</v>
      </c>
      <c r="W266" s="106">
        <f t="shared" si="129"/>
        <v>1</v>
      </c>
      <c r="X266" s="106">
        <f t="shared" si="129"/>
        <v>0</v>
      </c>
    </row>
    <row r="267" spans="2:24" ht="15.75" hidden="1" outlineLevel="1" thickBot="1" x14ac:dyDescent="0.3">
      <c r="B267" s="34"/>
      <c r="C267" s="35" t="s">
        <v>350</v>
      </c>
      <c r="D267" s="35"/>
      <c r="E267" s="36">
        <v>3.9239999999999999</v>
      </c>
      <c r="F267" s="37" t="s">
        <v>12</v>
      </c>
      <c r="G267" s="35">
        <v>48021.5</v>
      </c>
      <c r="H267" s="96">
        <v>-0.92700000000000005</v>
      </c>
      <c r="I267" s="36">
        <v>-0.90200000000000002</v>
      </c>
      <c r="J267" s="36">
        <v>-1</v>
      </c>
      <c r="K267" s="97">
        <v>-0.97499999999999998</v>
      </c>
      <c r="L267" s="38">
        <f t="shared" si="125"/>
        <v>-835.45808175770071</v>
      </c>
      <c r="M267" s="38">
        <f t="shared" si="126"/>
        <v>-1969.7890900219791</v>
      </c>
      <c r="N267" s="38">
        <f t="shared" si="127"/>
        <v>-10000</v>
      </c>
      <c r="O267" s="39">
        <f t="shared" si="128"/>
        <v>-7593.2729638107903</v>
      </c>
      <c r="P267" s="39"/>
      <c r="Q267" s="39"/>
      <c r="R267" s="39"/>
      <c r="S267" s="39"/>
      <c r="T267" s="39"/>
      <c r="U267" s="134">
        <f t="shared" si="129"/>
        <v>0</v>
      </c>
      <c r="V267" s="105">
        <f t="shared" si="129"/>
        <v>0</v>
      </c>
      <c r="W267" s="105">
        <f t="shared" si="129"/>
        <v>0</v>
      </c>
      <c r="X267" s="105">
        <f t="shared" si="129"/>
        <v>0</v>
      </c>
    </row>
    <row r="268" spans="2:24" ht="15.75" hidden="1" outlineLevel="1" thickBot="1" x14ac:dyDescent="0.3">
      <c r="B268" s="51"/>
      <c r="C268" s="52" t="s">
        <v>351</v>
      </c>
      <c r="D268" s="52"/>
      <c r="E268" s="53">
        <v>4.6459999999999999</v>
      </c>
      <c r="F268" s="54" t="s">
        <v>12</v>
      </c>
      <c r="G268" s="52">
        <v>47971.9</v>
      </c>
      <c r="H268" s="100">
        <v>36.026000000000003</v>
      </c>
      <c r="I268" s="53">
        <v>1.893</v>
      </c>
      <c r="J268" s="53">
        <v>0.23400000000000001</v>
      </c>
      <c r="K268" s="101">
        <v>-1</v>
      </c>
      <c r="L268" s="55">
        <f t="shared" si="125"/>
        <v>1279.3366713899304</v>
      </c>
      <c r="M268" s="55">
        <f t="shared" si="126"/>
        <v>1055.3316615330841</v>
      </c>
      <c r="N268" s="55">
        <f t="shared" si="127"/>
        <v>423.399339198897</v>
      </c>
      <c r="O268" s="56">
        <f t="shared" si="128"/>
        <v>-10000</v>
      </c>
      <c r="P268" s="56"/>
      <c r="Q268" s="56"/>
      <c r="R268" s="56"/>
      <c r="S268" s="56"/>
      <c r="T268" s="56"/>
      <c r="U268" s="135">
        <f t="shared" si="129"/>
        <v>1</v>
      </c>
      <c r="V268" s="107">
        <f t="shared" si="129"/>
        <v>1</v>
      </c>
      <c r="W268" s="107">
        <f t="shared" si="129"/>
        <v>1</v>
      </c>
      <c r="X268" s="107">
        <f t="shared" si="129"/>
        <v>0</v>
      </c>
    </row>
    <row r="269" spans="2:24" ht="17.25" hidden="1" customHeight="1" collapsed="1" thickBot="1" x14ac:dyDescent="0.3">
      <c r="B269" s="57" t="s">
        <v>103</v>
      </c>
      <c r="C269" s="58">
        <v>6</v>
      </c>
      <c r="D269" s="66">
        <v>42030</v>
      </c>
      <c r="E269" s="66">
        <v>42390</v>
      </c>
      <c r="F269" s="59" t="s">
        <v>12</v>
      </c>
      <c r="G269" s="70">
        <f>AVERAGE(G261:G268)</f>
        <v>129373.07500000001</v>
      </c>
      <c r="H269" s="102">
        <f ca="1">((L269/AmountInvested)+1)^(1/Frac10day)-1</f>
        <v>158.96799999999945</v>
      </c>
      <c r="I269" s="65">
        <f ca="1">((M269/AmountInvested)+1)^(1/Frac25day)-1</f>
        <v>279.34600000000046</v>
      </c>
      <c r="J269" s="65">
        <f ca="1">((N269/AmountInvested)+1)^(1/Frac50day)-1</f>
        <v>17.893999999999995</v>
      </c>
      <c r="K269" s="103">
        <f ca="1">((O269/AmountInvested)+1)^(1/Frac99day)-1</f>
        <v>2.713000000000001</v>
      </c>
      <c r="L269" s="60">
        <f ca="1">AVERAGE(OFFSET(L261,,,IncludeRanks))</f>
        <v>1843.1647423571685</v>
      </c>
      <c r="M269" s="60">
        <f ca="1">AVERAGE(OFFSET(M261,,,IncludeRanks))</f>
        <v>7028.2895205462155</v>
      </c>
      <c r="N269" s="60">
        <f ca="1">AVERAGE(OFFSET(N261,,,IncludeRanks))</f>
        <v>7853.3372807545566</v>
      </c>
      <c r="O269" s="61">
        <f ca="1">AVERAGE(OFFSET(O261,,,IncludeRanks))</f>
        <v>6594.9952781725806</v>
      </c>
      <c r="P269" s="61">
        <v>-1054</v>
      </c>
      <c r="Q269" s="61">
        <v>-1055</v>
      </c>
      <c r="R269" s="61">
        <v>-417</v>
      </c>
      <c r="S269" s="61">
        <v>6799</v>
      </c>
      <c r="T269" s="92"/>
      <c r="U269" s="136">
        <f ca="1">SUM(OFFSET(U261,,,IncludeRanks))/IncludeRanks</f>
        <v>1</v>
      </c>
      <c r="V269" s="136">
        <f ca="1">SUM(OFFSET(V261,,,IncludeRanks))/IncludeRanks</f>
        <v>1</v>
      </c>
      <c r="W269" s="136">
        <f ca="1">SUM(OFFSET(W261,,,IncludeRanks))/IncludeRanks</f>
        <v>1</v>
      </c>
      <c r="X269" s="136">
        <f ca="1">SUM(OFFSET(X261,,,IncludeRanks))/IncludeRanks</f>
        <v>1</v>
      </c>
    </row>
    <row r="270" spans="2:24" ht="15.75" hidden="1" outlineLevel="1" thickBot="1" x14ac:dyDescent="0.3">
      <c r="B270" s="40"/>
      <c r="C270" s="41" t="s">
        <v>80</v>
      </c>
      <c r="D270" s="41" t="s">
        <v>81</v>
      </c>
      <c r="E270" s="42" t="s">
        <v>82</v>
      </c>
      <c r="F270" s="43" t="s">
        <v>83</v>
      </c>
      <c r="G270" s="41" t="s">
        <v>0</v>
      </c>
      <c r="H270" s="112" t="s">
        <v>156</v>
      </c>
      <c r="I270" s="113" t="s">
        <v>86</v>
      </c>
      <c r="J270" s="113" t="s">
        <v>87</v>
      </c>
      <c r="K270" s="114" t="s">
        <v>145</v>
      </c>
      <c r="L270" s="77" t="s">
        <v>134</v>
      </c>
      <c r="M270" s="41" t="s">
        <v>78</v>
      </c>
      <c r="N270" s="41" t="s">
        <v>79</v>
      </c>
      <c r="O270" s="44" t="s">
        <v>146</v>
      </c>
      <c r="P270" s="44"/>
      <c r="Q270" s="44"/>
      <c r="R270" s="44"/>
      <c r="S270" s="44"/>
      <c r="T270" s="44"/>
      <c r="U270" s="137"/>
      <c r="V270" s="137"/>
      <c r="W270" s="137"/>
      <c r="X270" s="137"/>
    </row>
    <row r="271" spans="2:24" ht="15.75" hidden="1" outlineLevel="1" thickBot="1" x14ac:dyDescent="0.3">
      <c r="B271" s="34"/>
      <c r="C271" s="35" t="s">
        <v>170</v>
      </c>
      <c r="D271" s="35"/>
      <c r="E271" s="36">
        <v>0.754</v>
      </c>
      <c r="F271" s="37" t="s">
        <v>71</v>
      </c>
      <c r="G271" s="35">
        <v>474.3</v>
      </c>
      <c r="H271" s="96">
        <v>-0.34599999999999997</v>
      </c>
      <c r="I271" s="36">
        <v>0.55800000000000005</v>
      </c>
      <c r="J271" s="36">
        <v>0.78200000000000003</v>
      </c>
      <c r="K271" s="97">
        <v>0.42499999999999999</v>
      </c>
      <c r="L271" s="38">
        <f t="shared" ref="L271:L278" si="130">AmountInvested*(1+H271)^(Frac10day)-AmountInvested</f>
        <v>-140.55220900084169</v>
      </c>
      <c r="M271" s="38">
        <f t="shared" ref="M271:M278" si="131">AmountInvested*(1+I271)^(Frac25day)-AmountInvested</f>
        <v>427.66132755189574</v>
      </c>
      <c r="N271" s="38">
        <f t="shared" ref="N271:N278" si="132">AmountInvested*(1+J271)^(Frac50day)-AmountInvested</f>
        <v>1206.8760485651073</v>
      </c>
      <c r="O271" s="39">
        <f t="shared" ref="O271:O278" si="133">AmountInvested*(1+K271)^(Frac99day)-AmountInvested</f>
        <v>1465.4110184920955</v>
      </c>
      <c r="P271" s="39"/>
      <c r="Q271" s="39"/>
      <c r="R271" s="39"/>
      <c r="S271" s="39"/>
      <c r="T271" s="39"/>
      <c r="U271" s="132">
        <f t="shared" ref="U271:X278" si="134">IF(L271&gt;0, 1, 0)</f>
        <v>0</v>
      </c>
      <c r="V271" s="105">
        <f t="shared" si="134"/>
        <v>1</v>
      </c>
      <c r="W271" s="105">
        <f t="shared" si="134"/>
        <v>1</v>
      </c>
      <c r="X271" s="105">
        <f t="shared" si="134"/>
        <v>1</v>
      </c>
    </row>
    <row r="272" spans="2:24" ht="15.75" hidden="1" outlineLevel="1" thickBot="1" x14ac:dyDescent="0.3">
      <c r="B272" s="45"/>
      <c r="C272" s="46" t="s">
        <v>352</v>
      </c>
      <c r="D272" s="46"/>
      <c r="E272" s="47">
        <v>0.85499999999999998</v>
      </c>
      <c r="F272" s="48" t="s">
        <v>71</v>
      </c>
      <c r="G272" s="46">
        <v>449.7</v>
      </c>
      <c r="H272" s="98">
        <v>-0.34599999999999997</v>
      </c>
      <c r="I272" s="47">
        <v>0.97699999999999998</v>
      </c>
      <c r="J272" s="47">
        <v>0.39400000000000002</v>
      </c>
      <c r="K272" s="99">
        <v>-3.0000000000000001E-3</v>
      </c>
      <c r="L272" s="49">
        <f t="shared" si="130"/>
        <v>-140.55220900084169</v>
      </c>
      <c r="M272" s="49">
        <f t="shared" si="131"/>
        <v>664.88488920524105</v>
      </c>
      <c r="N272" s="49">
        <f t="shared" si="132"/>
        <v>677.06340157378145</v>
      </c>
      <c r="O272" s="50">
        <f t="shared" si="133"/>
        <v>-11.594016900851784</v>
      </c>
      <c r="P272" s="50"/>
      <c r="Q272" s="50"/>
      <c r="R272" s="50"/>
      <c r="S272" s="50"/>
      <c r="T272" s="50"/>
      <c r="U272" s="133">
        <f t="shared" si="134"/>
        <v>0</v>
      </c>
      <c r="V272" s="106">
        <f t="shared" si="134"/>
        <v>1</v>
      </c>
      <c r="W272" s="106">
        <f t="shared" si="134"/>
        <v>1</v>
      </c>
      <c r="X272" s="106">
        <f t="shared" si="134"/>
        <v>0</v>
      </c>
    </row>
    <row r="273" spans="2:24" ht="15.75" hidden="1" outlineLevel="1" thickBot="1" x14ac:dyDescent="0.3">
      <c r="B273" s="34"/>
      <c r="C273" s="35" t="s">
        <v>353</v>
      </c>
      <c r="D273" s="35"/>
      <c r="E273" s="36">
        <v>0.68400000000000005</v>
      </c>
      <c r="F273" s="37" t="s">
        <v>71</v>
      </c>
      <c r="G273" s="35">
        <v>435.5</v>
      </c>
      <c r="H273" s="96">
        <v>-0.34599999999999997</v>
      </c>
      <c r="I273" s="36">
        <v>1.077</v>
      </c>
      <c r="J273" s="36">
        <v>0.28599999999999998</v>
      </c>
      <c r="K273" s="97">
        <v>4.9000000000000002E-2</v>
      </c>
      <c r="L273" s="38">
        <f t="shared" si="130"/>
        <v>-140.55220900084169</v>
      </c>
      <c r="M273" s="38">
        <f t="shared" si="131"/>
        <v>714.70206452684033</v>
      </c>
      <c r="N273" s="38">
        <f t="shared" si="132"/>
        <v>508.59716448459585</v>
      </c>
      <c r="O273" s="39">
        <f t="shared" si="133"/>
        <v>186.42159651152542</v>
      </c>
      <c r="P273" s="39"/>
      <c r="Q273" s="39"/>
      <c r="R273" s="39"/>
      <c r="S273" s="39"/>
      <c r="T273" s="39"/>
      <c r="U273" s="134">
        <f t="shared" si="134"/>
        <v>0</v>
      </c>
      <c r="V273" s="105">
        <f t="shared" si="134"/>
        <v>1</v>
      </c>
      <c r="W273" s="105">
        <f t="shared" si="134"/>
        <v>1</v>
      </c>
      <c r="X273" s="105">
        <f t="shared" si="134"/>
        <v>1</v>
      </c>
    </row>
    <row r="274" spans="2:24" ht="15.75" hidden="1" outlineLevel="1" thickBot="1" x14ac:dyDescent="0.3">
      <c r="B274" s="45"/>
      <c r="C274" s="46" t="s">
        <v>354</v>
      </c>
      <c r="D274" s="46"/>
      <c r="E274" s="47">
        <v>0.93700000000000006</v>
      </c>
      <c r="F274" s="48" t="s">
        <v>71</v>
      </c>
      <c r="G274" s="46">
        <v>427.4</v>
      </c>
      <c r="H274" s="98">
        <v>-0.34599999999999997</v>
      </c>
      <c r="I274" s="47">
        <v>0.55800000000000005</v>
      </c>
      <c r="J274" s="47">
        <v>0.88700000000000001</v>
      </c>
      <c r="K274" s="99">
        <v>0.65600000000000003</v>
      </c>
      <c r="L274" s="49">
        <f t="shared" si="130"/>
        <v>-140.55220900084169</v>
      </c>
      <c r="M274" s="49">
        <f t="shared" si="131"/>
        <v>427.66132755189574</v>
      </c>
      <c r="N274" s="49">
        <f t="shared" si="132"/>
        <v>1334.1339473356165</v>
      </c>
      <c r="O274" s="50">
        <f t="shared" si="133"/>
        <v>2150.1496866797788</v>
      </c>
      <c r="P274" s="50"/>
      <c r="Q274" s="50"/>
      <c r="R274" s="50"/>
      <c r="S274" s="50"/>
      <c r="T274" s="50"/>
      <c r="U274" s="133">
        <f t="shared" si="134"/>
        <v>0</v>
      </c>
      <c r="V274" s="106">
        <f t="shared" si="134"/>
        <v>1</v>
      </c>
      <c r="W274" s="106">
        <f t="shared" si="134"/>
        <v>1</v>
      </c>
      <c r="X274" s="106">
        <f t="shared" si="134"/>
        <v>1</v>
      </c>
    </row>
    <row r="275" spans="2:24" ht="15.75" hidden="1" outlineLevel="1" thickBot="1" x14ac:dyDescent="0.3">
      <c r="B275" s="34"/>
      <c r="C275" s="35" t="s">
        <v>355</v>
      </c>
      <c r="D275" s="35"/>
      <c r="E275" s="36">
        <v>0.65800000000000003</v>
      </c>
      <c r="F275" s="37" t="s">
        <v>71</v>
      </c>
      <c r="G275" s="35">
        <v>408.7</v>
      </c>
      <c r="H275" s="96">
        <v>-0.34599999999999997</v>
      </c>
      <c r="I275" s="36">
        <v>0.55800000000000005</v>
      </c>
      <c r="J275" s="36">
        <v>0.95799999999999996</v>
      </c>
      <c r="K275" s="97">
        <v>0.61099999999999999</v>
      </c>
      <c r="L275" s="38">
        <f t="shared" si="130"/>
        <v>-140.55220900084169</v>
      </c>
      <c r="M275" s="38">
        <f t="shared" si="131"/>
        <v>427.66132755189574</v>
      </c>
      <c r="N275" s="38">
        <f t="shared" si="132"/>
        <v>1416.9984004863491</v>
      </c>
      <c r="O275" s="39">
        <f t="shared" si="133"/>
        <v>2021.5893655090786</v>
      </c>
      <c r="P275" s="39"/>
      <c r="Q275" s="39"/>
      <c r="R275" s="39"/>
      <c r="S275" s="39"/>
      <c r="T275" s="39"/>
      <c r="U275" s="134">
        <f t="shared" si="134"/>
        <v>0</v>
      </c>
      <c r="V275" s="105">
        <f t="shared" si="134"/>
        <v>1</v>
      </c>
      <c r="W275" s="105">
        <f t="shared" si="134"/>
        <v>1</v>
      </c>
      <c r="X275" s="105">
        <f t="shared" si="134"/>
        <v>1</v>
      </c>
    </row>
    <row r="276" spans="2:24" ht="15.75" hidden="1" outlineLevel="1" thickBot="1" x14ac:dyDescent="0.3">
      <c r="B276" s="45"/>
      <c r="C276" s="46" t="s">
        <v>356</v>
      </c>
      <c r="D276" s="46"/>
      <c r="E276" s="47">
        <v>0.65400000000000003</v>
      </c>
      <c r="F276" s="48" t="s">
        <v>71</v>
      </c>
      <c r="G276" s="46">
        <v>348.1</v>
      </c>
      <c r="H276" s="98">
        <v>-0.34599999999999997</v>
      </c>
      <c r="I276" s="47">
        <v>1.077</v>
      </c>
      <c r="J276" s="47">
        <v>0.29699999999999999</v>
      </c>
      <c r="K276" s="99">
        <v>0.11600000000000001</v>
      </c>
      <c r="L276" s="49">
        <f t="shared" si="130"/>
        <v>-140.55220900084169</v>
      </c>
      <c r="M276" s="49">
        <f t="shared" si="131"/>
        <v>714.70206452684033</v>
      </c>
      <c r="N276" s="49">
        <f t="shared" si="132"/>
        <v>526.26430476878159</v>
      </c>
      <c r="O276" s="50">
        <f t="shared" si="133"/>
        <v>432.86710046066946</v>
      </c>
      <c r="P276" s="50"/>
      <c r="Q276" s="50"/>
      <c r="R276" s="50"/>
      <c r="S276" s="50"/>
      <c r="T276" s="50"/>
      <c r="U276" s="133">
        <f t="shared" si="134"/>
        <v>0</v>
      </c>
      <c r="V276" s="106">
        <f t="shared" si="134"/>
        <v>1</v>
      </c>
      <c r="W276" s="106">
        <f t="shared" si="134"/>
        <v>1</v>
      </c>
      <c r="X276" s="106">
        <f t="shared" si="134"/>
        <v>1</v>
      </c>
    </row>
    <row r="277" spans="2:24" ht="15.75" hidden="1" outlineLevel="1" thickBot="1" x14ac:dyDescent="0.3">
      <c r="B277" s="34"/>
      <c r="C277" s="35" t="s">
        <v>272</v>
      </c>
      <c r="D277" s="35"/>
      <c r="E277" s="36">
        <v>0.74299999999999999</v>
      </c>
      <c r="F277" s="37" t="s">
        <v>71</v>
      </c>
      <c r="G277" s="35">
        <v>346.2</v>
      </c>
      <c r="H277" s="96">
        <v>-0.34599999999999997</v>
      </c>
      <c r="I277" s="36">
        <v>0.55800000000000005</v>
      </c>
      <c r="J277" s="36">
        <v>0.64200000000000002</v>
      </c>
      <c r="K277" s="97">
        <v>0.3</v>
      </c>
      <c r="L277" s="38">
        <f t="shared" si="130"/>
        <v>-140.55220900084169</v>
      </c>
      <c r="M277" s="38">
        <f t="shared" si="131"/>
        <v>427.66132755189574</v>
      </c>
      <c r="N277" s="38">
        <f t="shared" si="132"/>
        <v>1027.482240065603</v>
      </c>
      <c r="O277" s="39">
        <f t="shared" si="133"/>
        <v>1066.105195971104</v>
      </c>
      <c r="P277" s="39"/>
      <c r="Q277" s="39"/>
      <c r="R277" s="39"/>
      <c r="S277" s="39"/>
      <c r="T277" s="39"/>
      <c r="U277" s="134">
        <f t="shared" si="134"/>
        <v>0</v>
      </c>
      <c r="V277" s="105">
        <f t="shared" si="134"/>
        <v>1</v>
      </c>
      <c r="W277" s="105">
        <f t="shared" si="134"/>
        <v>1</v>
      </c>
      <c r="X277" s="105">
        <f t="shared" si="134"/>
        <v>1</v>
      </c>
    </row>
    <row r="278" spans="2:24" ht="15.75" hidden="1" outlineLevel="1" thickBot="1" x14ac:dyDescent="0.3">
      <c r="B278" s="51"/>
      <c r="C278" s="52" t="s">
        <v>357</v>
      </c>
      <c r="D278" s="52"/>
      <c r="E278" s="53">
        <v>0.65800000000000003</v>
      </c>
      <c r="F278" s="54" t="s">
        <v>71</v>
      </c>
      <c r="G278" s="52">
        <v>296.2</v>
      </c>
      <c r="H278" s="100">
        <v>-0.34599999999999997</v>
      </c>
      <c r="I278" s="53">
        <v>0.55800000000000005</v>
      </c>
      <c r="J278" s="53">
        <v>0.78200000000000003</v>
      </c>
      <c r="K278" s="101">
        <v>0.27500000000000002</v>
      </c>
      <c r="L278" s="55">
        <f t="shared" si="130"/>
        <v>-140.55220900084169</v>
      </c>
      <c r="M278" s="55">
        <f t="shared" si="131"/>
        <v>427.66132755189574</v>
      </c>
      <c r="N278" s="55">
        <f t="shared" si="132"/>
        <v>1206.8760485651073</v>
      </c>
      <c r="O278" s="56">
        <f t="shared" si="133"/>
        <v>983.44689804053814</v>
      </c>
      <c r="P278" s="56"/>
      <c r="Q278" s="56"/>
      <c r="R278" s="56"/>
      <c r="S278" s="56"/>
      <c r="T278" s="56"/>
      <c r="U278" s="135">
        <f t="shared" si="134"/>
        <v>0</v>
      </c>
      <c r="V278" s="107">
        <f t="shared" si="134"/>
        <v>1</v>
      </c>
      <c r="W278" s="107">
        <f t="shared" si="134"/>
        <v>1</v>
      </c>
      <c r="X278" s="107">
        <f t="shared" si="134"/>
        <v>1</v>
      </c>
    </row>
    <row r="279" spans="2:24" ht="15.75" collapsed="1" thickBot="1" x14ac:dyDescent="0.3">
      <c r="B279" s="57" t="s">
        <v>124</v>
      </c>
      <c r="C279" s="58">
        <v>8</v>
      </c>
      <c r="D279" s="66">
        <v>42034</v>
      </c>
      <c r="E279" s="66">
        <v>42396</v>
      </c>
      <c r="F279" s="59" t="s">
        <v>71</v>
      </c>
      <c r="G279" s="70">
        <f>AVERAGE(G271:G278)</f>
        <v>398.26249999999993</v>
      </c>
      <c r="H279" s="102">
        <f ca="1">((L279/AmountInvested)+1)^(1/Frac10day)-1</f>
        <v>-0.34599999999999898</v>
      </c>
      <c r="I279" s="65">
        <f ca="1">((M279/AmountInvested)+1)^(1/Frac25day)-1</f>
        <v>0.55799999999999983</v>
      </c>
      <c r="J279" s="65">
        <f ca="1">((N279/AmountInvested)+1)^(1/Frac50day)-1</f>
        <v>0.78199999999999936</v>
      </c>
      <c r="K279" s="103">
        <f ca="1">((O279/AmountInvested)+1)^(1/Frac99day)-1</f>
        <v>0.42500000000000027</v>
      </c>
      <c r="L279" s="60">
        <f ca="1">AVERAGE(OFFSET(L271,,,IncludeRanks))</f>
        <v>-140.55220900084169</v>
      </c>
      <c r="M279" s="60">
        <f ca="1">AVERAGE(OFFSET(M271,,,IncludeRanks))</f>
        <v>427.66132755189574</v>
      </c>
      <c r="N279" s="60">
        <f ca="1">AVERAGE(OFFSET(N271,,,IncludeRanks))</f>
        <v>1206.8760485651073</v>
      </c>
      <c r="O279" s="61">
        <f ca="1">AVERAGE(OFFSET(O271,,,IncludeRanks))</f>
        <v>1465.4110184920955</v>
      </c>
      <c r="P279" s="61">
        <v>-141</v>
      </c>
      <c r="Q279" s="61">
        <v>441</v>
      </c>
      <c r="R279" s="61">
        <v>1057</v>
      </c>
      <c r="S279" s="61">
        <v>1089</v>
      </c>
      <c r="T279" s="61"/>
      <c r="U279" s="136">
        <f ca="1">SUM(OFFSET(U271,,,IncludeRanks))/IncludeRanks</f>
        <v>0</v>
      </c>
      <c r="V279" s="136">
        <f ca="1">SUM(OFFSET(V271,,,IncludeRanks))/IncludeRanks</f>
        <v>1</v>
      </c>
      <c r="W279" s="136">
        <f ca="1">SUM(OFFSET(W271,,,IncludeRanks))/IncludeRanks</f>
        <v>1</v>
      </c>
      <c r="X279" s="136">
        <f ca="1">SUM(OFFSET(X271,,,IncludeRanks))/IncludeRanks</f>
        <v>1</v>
      </c>
    </row>
    <row r="280" spans="2:24" ht="15.75" hidden="1" outlineLevel="1" thickBot="1" x14ac:dyDescent="0.3">
      <c r="B280" s="40"/>
      <c r="C280" s="41" t="s">
        <v>80</v>
      </c>
      <c r="D280" s="41" t="s">
        <v>81</v>
      </c>
      <c r="E280" s="42" t="s">
        <v>82</v>
      </c>
      <c r="F280" s="43" t="s">
        <v>83</v>
      </c>
      <c r="G280" s="41" t="s">
        <v>0</v>
      </c>
      <c r="H280" s="112" t="s">
        <v>156</v>
      </c>
      <c r="I280" s="113" t="s">
        <v>86</v>
      </c>
      <c r="J280" s="113" t="s">
        <v>87</v>
      </c>
      <c r="K280" s="114" t="s">
        <v>145</v>
      </c>
      <c r="L280" s="77" t="s">
        <v>134</v>
      </c>
      <c r="M280" s="41" t="s">
        <v>78</v>
      </c>
      <c r="N280" s="41" t="s">
        <v>79</v>
      </c>
      <c r="O280" s="44" t="s">
        <v>146</v>
      </c>
      <c r="P280" s="44"/>
      <c r="Q280" s="44"/>
      <c r="R280" s="44"/>
      <c r="S280" s="44"/>
      <c r="T280" s="44"/>
      <c r="U280" s="137"/>
      <c r="V280" s="137"/>
      <c r="W280" s="137"/>
      <c r="X280" s="137"/>
    </row>
    <row r="281" spans="2:24" ht="15.75" hidden="1" outlineLevel="1" thickBot="1" x14ac:dyDescent="0.3">
      <c r="B281" s="34"/>
      <c r="C281" s="35" t="s">
        <v>247</v>
      </c>
      <c r="D281" s="35"/>
      <c r="E281" s="36">
        <v>6.9180000000000001</v>
      </c>
      <c r="F281" s="37" t="s">
        <v>12</v>
      </c>
      <c r="G281" s="35">
        <v>398600</v>
      </c>
      <c r="H281" s="96">
        <v>869.03718300000003</v>
      </c>
      <c r="I281" s="36">
        <v>2.4006694500000001</v>
      </c>
      <c r="J281" s="36">
        <v>7.9988212000000001</v>
      </c>
      <c r="K281" s="97">
        <v>2.3779052300000001</v>
      </c>
      <c r="L281" s="38">
        <f t="shared" ref="L281:L288" si="135">AmountInvested*(1+H281)^(Frac10day)-AmountInvested</f>
        <v>2530.967216500303</v>
      </c>
      <c r="M281" s="38">
        <f t="shared" ref="M281:M288" si="136">AmountInvested*(1+I281)^(Frac25day)-AmountInvested</f>
        <v>1225.4376682976199</v>
      </c>
      <c r="N281" s="38">
        <f t="shared" ref="N281:N288" si="137">AmountInvested*(1+J281)^(Frac50day)-AmountInvested</f>
        <v>5423.6296239995827</v>
      </c>
      <c r="O281" s="39">
        <f t="shared" ref="O281:O288" si="138">AmountInvested*(1+K281)^(Frac99day)-AmountInvested</f>
        <v>5999.8775346371276</v>
      </c>
      <c r="P281" s="39"/>
      <c r="Q281" s="39"/>
      <c r="R281" s="39"/>
      <c r="S281" s="39"/>
      <c r="T281" s="39"/>
      <c r="U281" s="132">
        <f t="shared" ref="U281:X288" si="139">IF(L281&gt;0, 1, 0)</f>
        <v>1</v>
      </c>
      <c r="V281" s="105">
        <f t="shared" si="139"/>
        <v>1</v>
      </c>
      <c r="W281" s="105">
        <f t="shared" si="139"/>
        <v>1</v>
      </c>
      <c r="X281" s="105">
        <f t="shared" si="139"/>
        <v>1</v>
      </c>
    </row>
    <row r="282" spans="2:24" ht="15.75" hidden="1" outlineLevel="1" thickBot="1" x14ac:dyDescent="0.3">
      <c r="B282" s="45"/>
      <c r="C282" s="46" t="s">
        <v>358</v>
      </c>
      <c r="D282" s="46"/>
      <c r="E282" s="47">
        <v>6.7220000000000004</v>
      </c>
      <c r="F282" s="48" t="s">
        <v>12</v>
      </c>
      <c r="G282" s="46">
        <v>80024.600000000006</v>
      </c>
      <c r="H282" s="98">
        <v>-0.98604460999999999</v>
      </c>
      <c r="I282" s="47">
        <v>-0.95623236</v>
      </c>
      <c r="J282" s="47">
        <v>-0.90156007999999999</v>
      </c>
      <c r="K282" s="99">
        <v>-0.64146402999999996</v>
      </c>
      <c r="L282" s="49">
        <f t="shared" si="135"/>
        <v>-1327.2252715018076</v>
      </c>
      <c r="M282" s="49">
        <f t="shared" si="136"/>
        <v>-2558.4308348044769</v>
      </c>
      <c r="N282" s="49">
        <f t="shared" si="137"/>
        <v>-3669.6019445588154</v>
      </c>
      <c r="O282" s="50">
        <f t="shared" si="138"/>
        <v>-3270.2312919915685</v>
      </c>
      <c r="P282" s="50"/>
      <c r="Q282" s="50"/>
      <c r="R282" s="50"/>
      <c r="S282" s="50"/>
      <c r="T282" s="50"/>
      <c r="U282" s="133">
        <f t="shared" si="139"/>
        <v>0</v>
      </c>
      <c r="V282" s="106">
        <f t="shared" si="139"/>
        <v>0</v>
      </c>
      <c r="W282" s="106">
        <f t="shared" si="139"/>
        <v>0</v>
      </c>
      <c r="X282" s="106">
        <f t="shared" si="139"/>
        <v>0</v>
      </c>
    </row>
    <row r="283" spans="2:24" ht="15.75" hidden="1" outlineLevel="1" thickBot="1" x14ac:dyDescent="0.3">
      <c r="B283" s="34"/>
      <c r="C283" s="35" t="s">
        <v>359</v>
      </c>
      <c r="D283" s="35"/>
      <c r="E283" s="36">
        <v>18.271000000000001</v>
      </c>
      <c r="F283" s="37" t="s">
        <v>71</v>
      </c>
      <c r="G283" s="35">
        <v>77135.199999999997</v>
      </c>
      <c r="H283" s="96">
        <v>-0.99969384999999999</v>
      </c>
      <c r="I283" s="36">
        <v>0.68301789000000002</v>
      </c>
      <c r="J283" s="36">
        <v>-0.21463645000000001</v>
      </c>
      <c r="K283" s="97">
        <v>-7.3508989999999996E-2</v>
      </c>
      <c r="L283" s="38">
        <f t="shared" si="135"/>
        <v>-2364.0253937618618</v>
      </c>
      <c r="M283" s="38">
        <f t="shared" si="136"/>
        <v>503.95408471142582</v>
      </c>
      <c r="N283" s="38">
        <f t="shared" si="137"/>
        <v>-465.33100476409163</v>
      </c>
      <c r="O283" s="39">
        <f t="shared" si="138"/>
        <v>-290.49650068760457</v>
      </c>
      <c r="P283" s="39"/>
      <c r="Q283" s="39"/>
      <c r="R283" s="39"/>
      <c r="S283" s="39"/>
      <c r="T283" s="39"/>
      <c r="U283" s="134">
        <f t="shared" si="139"/>
        <v>0</v>
      </c>
      <c r="V283" s="105">
        <f t="shared" si="139"/>
        <v>1</v>
      </c>
      <c r="W283" s="105">
        <f t="shared" si="139"/>
        <v>0</v>
      </c>
      <c r="X283" s="105">
        <f t="shared" si="139"/>
        <v>0</v>
      </c>
    </row>
    <row r="284" spans="2:24" ht="15.75" hidden="1" outlineLevel="1" thickBot="1" x14ac:dyDescent="0.3">
      <c r="B284" s="45"/>
      <c r="C284" s="46" t="s">
        <v>360</v>
      </c>
      <c r="D284" s="46"/>
      <c r="E284" s="47">
        <v>7.9059999999999997</v>
      </c>
      <c r="F284" s="48" t="s">
        <v>71</v>
      </c>
      <c r="G284" s="46">
        <v>49874.9</v>
      </c>
      <c r="H284" s="98">
        <v>-0.99828030000000001</v>
      </c>
      <c r="I284" s="47">
        <v>2.06725761</v>
      </c>
      <c r="J284" s="47">
        <v>5.1432029999999997E-2</v>
      </c>
      <c r="K284" s="99">
        <v>7.5336589999999995E-2</v>
      </c>
      <c r="L284" s="49">
        <f t="shared" si="135"/>
        <v>-1911.8644126284626</v>
      </c>
      <c r="M284" s="49">
        <f t="shared" si="136"/>
        <v>1116.5707299590722</v>
      </c>
      <c r="N284" s="49">
        <f t="shared" si="137"/>
        <v>99.40380002184429</v>
      </c>
      <c r="O284" s="50">
        <f t="shared" si="138"/>
        <v>284.41640501334768</v>
      </c>
      <c r="P284" s="50"/>
      <c r="Q284" s="50"/>
      <c r="R284" s="50"/>
      <c r="S284" s="50"/>
      <c r="T284" s="50"/>
      <c r="U284" s="133">
        <f t="shared" si="139"/>
        <v>0</v>
      </c>
      <c r="V284" s="106">
        <f t="shared" si="139"/>
        <v>1</v>
      </c>
      <c r="W284" s="106">
        <f t="shared" si="139"/>
        <v>1</v>
      </c>
      <c r="X284" s="106">
        <f t="shared" si="139"/>
        <v>1</v>
      </c>
    </row>
    <row r="285" spans="2:24" ht="15.75" hidden="1" outlineLevel="1" thickBot="1" x14ac:dyDescent="0.3">
      <c r="B285" s="34"/>
      <c r="C285" s="35" t="s">
        <v>361</v>
      </c>
      <c r="D285" s="35"/>
      <c r="E285" s="36">
        <v>9.827</v>
      </c>
      <c r="F285" s="37" t="s">
        <v>12</v>
      </c>
      <c r="G285" s="35">
        <v>46835</v>
      </c>
      <c r="H285" s="96">
        <v>-0.95485485000000003</v>
      </c>
      <c r="I285" s="36">
        <v>-0.91800546000000005</v>
      </c>
      <c r="J285" s="36">
        <v>-0.86505633000000004</v>
      </c>
      <c r="K285" s="97">
        <v>-0.55389465999999998</v>
      </c>
      <c r="L285" s="38">
        <f t="shared" si="135"/>
        <v>-981.09726346411844</v>
      </c>
      <c r="M285" s="38">
        <f t="shared" si="136"/>
        <v>-2103.8921821902313</v>
      </c>
      <c r="N285" s="38">
        <f t="shared" si="137"/>
        <v>-3263.3068547474722</v>
      </c>
      <c r="O285" s="39">
        <f t="shared" si="138"/>
        <v>-2677.7611150038019</v>
      </c>
      <c r="P285" s="39"/>
      <c r="Q285" s="39"/>
      <c r="R285" s="39"/>
      <c r="S285" s="39"/>
      <c r="T285" s="39"/>
      <c r="U285" s="134">
        <f t="shared" si="139"/>
        <v>0</v>
      </c>
      <c r="V285" s="105">
        <f t="shared" si="139"/>
        <v>0</v>
      </c>
      <c r="W285" s="105">
        <f t="shared" si="139"/>
        <v>0</v>
      </c>
      <c r="X285" s="105">
        <f t="shared" si="139"/>
        <v>0</v>
      </c>
    </row>
    <row r="286" spans="2:24" ht="15.75" hidden="1" outlineLevel="1" thickBot="1" x14ac:dyDescent="0.3">
      <c r="B286" s="45"/>
      <c r="C286" s="46" t="s">
        <v>362</v>
      </c>
      <c r="D286" s="46"/>
      <c r="E286" s="47">
        <v>3.8079999999999998</v>
      </c>
      <c r="F286" s="48" t="s">
        <v>71</v>
      </c>
      <c r="G286" s="46">
        <v>39007.599999999999</v>
      </c>
      <c r="H286" s="98">
        <v>-0.99979432999999995</v>
      </c>
      <c r="I286" s="47">
        <v>-1.549275E-2</v>
      </c>
      <c r="J286" s="47">
        <v>-0.61440996000000003</v>
      </c>
      <c r="K286" s="99">
        <v>-0.34078416</v>
      </c>
      <c r="L286" s="49">
        <f t="shared" si="135"/>
        <v>-2464.6106283429681</v>
      </c>
      <c r="M286" s="49">
        <f t="shared" si="136"/>
        <v>-14.735696753805314</v>
      </c>
      <c r="N286" s="49">
        <f t="shared" si="137"/>
        <v>-1713.4296598824894</v>
      </c>
      <c r="O286" s="50">
        <f t="shared" si="138"/>
        <v>-1486.1781425571135</v>
      </c>
      <c r="P286" s="50"/>
      <c r="Q286" s="50"/>
      <c r="R286" s="50"/>
      <c r="S286" s="50"/>
      <c r="T286" s="50"/>
      <c r="U286" s="133">
        <f t="shared" si="139"/>
        <v>0</v>
      </c>
      <c r="V286" s="106">
        <f t="shared" si="139"/>
        <v>0</v>
      </c>
      <c r="W286" s="106">
        <f t="shared" si="139"/>
        <v>0</v>
      </c>
      <c r="X286" s="106">
        <f t="shared" si="139"/>
        <v>0</v>
      </c>
    </row>
    <row r="287" spans="2:24" ht="15.75" hidden="1" outlineLevel="1" thickBot="1" x14ac:dyDescent="0.3">
      <c r="B287" s="34"/>
      <c r="C287" s="35" t="s">
        <v>363</v>
      </c>
      <c r="D287" s="35"/>
      <c r="E287" s="36">
        <v>5.1079999999999997</v>
      </c>
      <c r="F287" s="37" t="s">
        <v>71</v>
      </c>
      <c r="G287" s="35">
        <v>28233.5</v>
      </c>
      <c r="H287" s="96">
        <v>-0.99969384999999999</v>
      </c>
      <c r="I287" s="36">
        <v>-0.25170657000000002</v>
      </c>
      <c r="J287" s="36">
        <v>-0.47419801</v>
      </c>
      <c r="K287" s="97">
        <v>-0.24514549999999999</v>
      </c>
      <c r="L287" s="38">
        <f t="shared" si="135"/>
        <v>-2364.0253937618618</v>
      </c>
      <c r="M287" s="38">
        <f t="shared" si="136"/>
        <v>-270.13534434348912</v>
      </c>
      <c r="N287" s="38">
        <f t="shared" si="137"/>
        <v>-1190.7295132109157</v>
      </c>
      <c r="O287" s="39">
        <f t="shared" si="138"/>
        <v>-1028.9837545394639</v>
      </c>
      <c r="P287" s="39"/>
      <c r="Q287" s="39"/>
      <c r="R287" s="39"/>
      <c r="S287" s="39"/>
      <c r="T287" s="39"/>
      <c r="U287" s="134">
        <f t="shared" si="139"/>
        <v>0</v>
      </c>
      <c r="V287" s="105">
        <f t="shared" si="139"/>
        <v>0</v>
      </c>
      <c r="W287" s="105">
        <f t="shared" si="139"/>
        <v>0</v>
      </c>
      <c r="X287" s="105">
        <f t="shared" si="139"/>
        <v>0</v>
      </c>
    </row>
    <row r="288" spans="2:24" ht="15.75" hidden="1" outlineLevel="1" thickBot="1" x14ac:dyDescent="0.3">
      <c r="B288" s="51"/>
      <c r="C288" s="52" t="s">
        <v>364</v>
      </c>
      <c r="D288" s="52"/>
      <c r="E288" s="53">
        <v>4.4390000000000001</v>
      </c>
      <c r="F288" s="54" t="s">
        <v>71</v>
      </c>
      <c r="G288" s="52">
        <v>27514.400000000001</v>
      </c>
      <c r="H288" s="100">
        <v>-0.99856915999999996</v>
      </c>
      <c r="I288" s="53">
        <v>9.4876877799999999</v>
      </c>
      <c r="J288" s="53">
        <v>0.64774973999999996</v>
      </c>
      <c r="K288" s="101">
        <v>0.35261777</v>
      </c>
      <c r="L288" s="55">
        <f t="shared" si="135"/>
        <v>-1961.2898610529346</v>
      </c>
      <c r="M288" s="55">
        <f t="shared" si="136"/>
        <v>2485.2570043232627</v>
      </c>
      <c r="N288" s="55">
        <f t="shared" si="137"/>
        <v>1035.0872127630191</v>
      </c>
      <c r="O288" s="56">
        <f t="shared" si="138"/>
        <v>1236.9425173826658</v>
      </c>
      <c r="P288" s="56"/>
      <c r="Q288" s="56"/>
      <c r="R288" s="56"/>
      <c r="S288" s="56"/>
      <c r="T288" s="56"/>
      <c r="U288" s="135">
        <f t="shared" si="139"/>
        <v>0</v>
      </c>
      <c r="V288" s="107">
        <f t="shared" si="139"/>
        <v>1</v>
      </c>
      <c r="W288" s="107">
        <f t="shared" si="139"/>
        <v>1</v>
      </c>
      <c r="X288" s="107">
        <f t="shared" si="139"/>
        <v>1</v>
      </c>
    </row>
    <row r="289" spans="2:24" ht="15.75" collapsed="1" thickBot="1" x14ac:dyDescent="0.3">
      <c r="B289" s="57" t="s">
        <v>126</v>
      </c>
      <c r="C289" s="58">
        <v>5</v>
      </c>
      <c r="D289" s="66">
        <v>42034</v>
      </c>
      <c r="E289" s="66">
        <v>42396</v>
      </c>
      <c r="F289" s="59" t="s">
        <v>73</v>
      </c>
      <c r="G289" s="70">
        <f>AVERAGE(G281:G288)</f>
        <v>93403.15</v>
      </c>
      <c r="H289" s="102">
        <f ca="1">((L289/AmountInvested)+1)^(1/Frac10day)-1</f>
        <v>869.03718299999559</v>
      </c>
      <c r="I289" s="65">
        <f ca="1">((M289/AmountInvested)+1)^(1/Frac25day)-1</f>
        <v>2.4006694499999992</v>
      </c>
      <c r="J289" s="65">
        <f ca="1">((N289/AmountInvested)+1)^(1/Frac50day)-1</f>
        <v>7.9988211999999983</v>
      </c>
      <c r="K289" s="103">
        <f ca="1">((O289/AmountInvested)+1)^(1/Frac99day)-1</f>
        <v>2.3779052300000001</v>
      </c>
      <c r="L289" s="60">
        <f ca="1">AVERAGE(OFFSET(L281,,,IncludeRanks))</f>
        <v>2530.967216500303</v>
      </c>
      <c r="M289" s="60">
        <f ca="1">AVERAGE(OFFSET(M281,,,IncludeRanks))</f>
        <v>1225.4376682976199</v>
      </c>
      <c r="N289" s="60">
        <f ca="1">AVERAGE(OFFSET(N281,,,IncludeRanks))</f>
        <v>5423.6296239995827</v>
      </c>
      <c r="O289" s="61">
        <f ca="1">AVERAGE(OFFSET(O281,,,IncludeRanks))</f>
        <v>5999.8775346371276</v>
      </c>
      <c r="P289" s="61">
        <v>-2302</v>
      </c>
      <c r="Q289" s="61">
        <v>-185</v>
      </c>
      <c r="R289" s="61">
        <v>-1110</v>
      </c>
      <c r="S289" s="61">
        <v>-945</v>
      </c>
      <c r="T289" s="61"/>
      <c r="U289" s="136">
        <f ca="1">SUM(OFFSET(U281,,,IncludeRanks))/IncludeRanks</f>
        <v>1</v>
      </c>
      <c r="V289" s="136">
        <f ca="1">SUM(OFFSET(V281,,,IncludeRanks))/IncludeRanks</f>
        <v>1</v>
      </c>
      <c r="W289" s="136">
        <f ca="1">SUM(OFFSET(W281,,,IncludeRanks))/IncludeRanks</f>
        <v>1</v>
      </c>
      <c r="X289" s="136">
        <f ca="1">SUM(OFFSET(X281,,,IncludeRanks))/IncludeRanks</f>
        <v>1</v>
      </c>
    </row>
    <row r="290" spans="2:24" ht="15.75" hidden="1" outlineLevel="1" thickBot="1" x14ac:dyDescent="0.3">
      <c r="B290" s="40"/>
      <c r="C290" s="41" t="s">
        <v>80</v>
      </c>
      <c r="D290" s="41" t="s">
        <v>81</v>
      </c>
      <c r="E290" s="42" t="s">
        <v>82</v>
      </c>
      <c r="F290" s="43" t="s">
        <v>83</v>
      </c>
      <c r="G290" s="41" t="s">
        <v>0</v>
      </c>
      <c r="H290" s="112" t="s">
        <v>156</v>
      </c>
      <c r="I290" s="113" t="s">
        <v>86</v>
      </c>
      <c r="J290" s="113" t="s">
        <v>87</v>
      </c>
      <c r="K290" s="114" t="s">
        <v>145</v>
      </c>
      <c r="L290" s="77" t="s">
        <v>134</v>
      </c>
      <c r="M290" s="41" t="s">
        <v>78</v>
      </c>
      <c r="N290" s="41" t="s">
        <v>79</v>
      </c>
      <c r="O290" s="44" t="s">
        <v>146</v>
      </c>
      <c r="P290" s="44"/>
      <c r="Q290" s="44"/>
      <c r="R290" s="44"/>
      <c r="S290" s="44"/>
      <c r="T290" s="44"/>
      <c r="U290" s="137"/>
      <c r="V290" s="137"/>
      <c r="W290" s="137"/>
      <c r="X290" s="137"/>
    </row>
    <row r="291" spans="2:24" ht="15.75" hidden="1" outlineLevel="1" thickBot="1" x14ac:dyDescent="0.3">
      <c r="B291" s="34"/>
      <c r="C291" s="35" t="s">
        <v>365</v>
      </c>
      <c r="D291" s="35"/>
      <c r="E291" s="36">
        <v>3.722</v>
      </c>
      <c r="F291" s="37" t="s">
        <v>12</v>
      </c>
      <c r="G291" s="35">
        <v>11203.4</v>
      </c>
      <c r="H291" s="96">
        <v>175.846</v>
      </c>
      <c r="I291" s="36">
        <v>-0.51100000000000001</v>
      </c>
      <c r="J291" s="36">
        <v>-1</v>
      </c>
      <c r="K291" s="97">
        <v>-1</v>
      </c>
      <c r="L291" s="38">
        <f t="shared" ref="L291:L298" si="140">AmountInvested*(1+H291)^(Frac10day)-AmountInvested</f>
        <v>1882.8288337248032</v>
      </c>
      <c r="M291" s="38">
        <f t="shared" ref="M291:M298" si="141">AmountInvested*(1+I291)^(Frac25day)-AmountInvested</f>
        <v>-653.32887752927491</v>
      </c>
      <c r="N291" s="38">
        <f t="shared" ref="N291:N298" si="142">AmountInvested*(1+J291)^(Frac50day)-AmountInvested</f>
        <v>-10000</v>
      </c>
      <c r="O291" s="39">
        <f t="shared" ref="O291:O298" si="143">AmountInvested*(1+K291)^(Frac99day)-AmountInvested</f>
        <v>-10000</v>
      </c>
      <c r="P291" s="39"/>
      <c r="Q291" s="39"/>
      <c r="R291" s="39"/>
      <c r="S291" s="39"/>
      <c r="T291" s="39"/>
      <c r="U291" s="132">
        <f t="shared" ref="U291:X298" si="144">IF(L291&gt;0, 1, 0)</f>
        <v>1</v>
      </c>
      <c r="V291" s="105">
        <f t="shared" si="144"/>
        <v>0</v>
      </c>
      <c r="W291" s="105">
        <f t="shared" si="144"/>
        <v>0</v>
      </c>
      <c r="X291" s="105">
        <f t="shared" si="144"/>
        <v>0</v>
      </c>
    </row>
    <row r="292" spans="2:24" ht="15.75" hidden="1" outlineLevel="1" thickBot="1" x14ac:dyDescent="0.3">
      <c r="B292" s="45"/>
      <c r="C292" s="46" t="s">
        <v>243</v>
      </c>
      <c r="D292" s="46"/>
      <c r="E292" s="47">
        <v>6.0469999999999997</v>
      </c>
      <c r="F292" s="48" t="s">
        <v>12</v>
      </c>
      <c r="G292" s="46">
        <v>10844.5</v>
      </c>
      <c r="H292" s="98">
        <v>-0.36599999999999999</v>
      </c>
      <c r="I292" s="47">
        <v>-0.497</v>
      </c>
      <c r="J292" s="47">
        <v>-1</v>
      </c>
      <c r="K292" s="99">
        <v>-1</v>
      </c>
      <c r="L292" s="49">
        <f t="shared" si="140"/>
        <v>-150.75421525330421</v>
      </c>
      <c r="M292" s="49">
        <f t="shared" si="141"/>
        <v>-628.37790947868416</v>
      </c>
      <c r="N292" s="49">
        <f t="shared" si="142"/>
        <v>-10000</v>
      </c>
      <c r="O292" s="50">
        <f t="shared" si="143"/>
        <v>-10000</v>
      </c>
      <c r="P292" s="50"/>
      <c r="Q292" s="50"/>
      <c r="R292" s="50"/>
      <c r="S292" s="50"/>
      <c r="T292" s="50"/>
      <c r="U292" s="133">
        <f t="shared" si="144"/>
        <v>0</v>
      </c>
      <c r="V292" s="106">
        <f t="shared" si="144"/>
        <v>0</v>
      </c>
      <c r="W292" s="106">
        <f t="shared" si="144"/>
        <v>0</v>
      </c>
      <c r="X292" s="106">
        <f t="shared" si="144"/>
        <v>0</v>
      </c>
    </row>
    <row r="293" spans="2:24" ht="15.75" hidden="1" outlineLevel="1" thickBot="1" x14ac:dyDescent="0.3">
      <c r="B293" s="34"/>
      <c r="C293" s="35" t="s">
        <v>366</v>
      </c>
      <c r="D293" s="35"/>
      <c r="E293" s="36">
        <v>3.1629999999999998</v>
      </c>
      <c r="F293" s="37" t="s">
        <v>71</v>
      </c>
      <c r="G293" s="35">
        <v>9267.7000000000007</v>
      </c>
      <c r="H293" s="96">
        <v>-0.36599999999999999</v>
      </c>
      <c r="I293" s="36">
        <v>-0.30399999999999999</v>
      </c>
      <c r="J293" s="36">
        <v>0.74399999999999999</v>
      </c>
      <c r="K293" s="97">
        <v>0.03</v>
      </c>
      <c r="L293" s="38">
        <f t="shared" si="140"/>
        <v>-150.75421525330421</v>
      </c>
      <c r="M293" s="38">
        <f t="shared" si="141"/>
        <v>-336.48057305168913</v>
      </c>
      <c r="N293" s="38">
        <f t="shared" si="142"/>
        <v>1159.3353374733106</v>
      </c>
      <c r="O293" s="39">
        <f t="shared" si="143"/>
        <v>114.78358532486527</v>
      </c>
      <c r="P293" s="39"/>
      <c r="Q293" s="39"/>
      <c r="R293" s="39"/>
      <c r="S293" s="39"/>
      <c r="T293" s="39"/>
      <c r="U293" s="134">
        <f t="shared" si="144"/>
        <v>0</v>
      </c>
      <c r="V293" s="105">
        <f t="shared" si="144"/>
        <v>0</v>
      </c>
      <c r="W293" s="105">
        <f t="shared" si="144"/>
        <v>1</v>
      </c>
      <c r="X293" s="105">
        <f t="shared" si="144"/>
        <v>1</v>
      </c>
    </row>
    <row r="294" spans="2:24" ht="15.75" hidden="1" outlineLevel="1" thickBot="1" x14ac:dyDescent="0.3">
      <c r="B294" s="45"/>
      <c r="C294" s="46" t="s">
        <v>130</v>
      </c>
      <c r="D294" s="46"/>
      <c r="E294" s="47">
        <v>3.1629999999999998</v>
      </c>
      <c r="F294" s="48" t="s">
        <v>71</v>
      </c>
      <c r="G294" s="46">
        <v>9267.7000000000007</v>
      </c>
      <c r="H294" s="98">
        <v>-0.36599999999999999</v>
      </c>
      <c r="I294" s="47">
        <v>-0.30399999999999999</v>
      </c>
      <c r="J294" s="47">
        <v>-1</v>
      </c>
      <c r="K294" s="99">
        <v>-1</v>
      </c>
      <c r="L294" s="49">
        <f t="shared" si="140"/>
        <v>-150.75421525330421</v>
      </c>
      <c r="M294" s="49">
        <f t="shared" si="141"/>
        <v>-336.48057305168913</v>
      </c>
      <c r="N294" s="49">
        <f t="shared" si="142"/>
        <v>-10000</v>
      </c>
      <c r="O294" s="50">
        <f t="shared" si="143"/>
        <v>-10000</v>
      </c>
      <c r="P294" s="50"/>
      <c r="Q294" s="50"/>
      <c r="R294" s="50"/>
      <c r="S294" s="50"/>
      <c r="T294" s="50"/>
      <c r="U294" s="133">
        <f t="shared" si="144"/>
        <v>0</v>
      </c>
      <c r="V294" s="106">
        <f t="shared" si="144"/>
        <v>0</v>
      </c>
      <c r="W294" s="106">
        <f t="shared" si="144"/>
        <v>0</v>
      </c>
      <c r="X294" s="106">
        <f t="shared" si="144"/>
        <v>0</v>
      </c>
    </row>
    <row r="295" spans="2:24" ht="15.75" hidden="1" outlineLevel="1" thickBot="1" x14ac:dyDescent="0.3">
      <c r="B295" s="34"/>
      <c r="C295" s="35" t="s">
        <v>367</v>
      </c>
      <c r="D295" s="35"/>
      <c r="E295" s="36">
        <v>2.1869999999999998</v>
      </c>
      <c r="F295" s="37" t="s">
        <v>71</v>
      </c>
      <c r="G295" s="35">
        <v>5948.4</v>
      </c>
      <c r="H295" s="96">
        <v>161.91</v>
      </c>
      <c r="I295" s="36">
        <v>0.78900000000000003</v>
      </c>
      <c r="J295" s="36">
        <v>88.978999999999999</v>
      </c>
      <c r="K295" s="97">
        <v>2.3479999999999999</v>
      </c>
      <c r="L295" s="38">
        <f t="shared" si="140"/>
        <v>1850.3612975765045</v>
      </c>
      <c r="M295" s="38">
        <f t="shared" si="141"/>
        <v>564.71126075725624</v>
      </c>
      <c r="N295" s="38">
        <f t="shared" si="142"/>
        <v>14288.462221108104</v>
      </c>
      <c r="O295" s="39">
        <f t="shared" si="143"/>
        <v>5945.0355895770808</v>
      </c>
      <c r="P295" s="39"/>
      <c r="Q295" s="39"/>
      <c r="R295" s="39"/>
      <c r="S295" s="39"/>
      <c r="T295" s="39"/>
      <c r="U295" s="134">
        <f t="shared" si="144"/>
        <v>1</v>
      </c>
      <c r="V295" s="105">
        <f t="shared" si="144"/>
        <v>1</v>
      </c>
      <c r="W295" s="105">
        <f t="shared" si="144"/>
        <v>1</v>
      </c>
      <c r="X295" s="105">
        <f t="shared" si="144"/>
        <v>1</v>
      </c>
    </row>
    <row r="296" spans="2:24" ht="15.75" hidden="1" outlineLevel="1" thickBot="1" x14ac:dyDescent="0.3">
      <c r="B296" s="45"/>
      <c r="C296" s="46" t="s">
        <v>368</v>
      </c>
      <c r="D296" s="46"/>
      <c r="E296" s="47">
        <v>6.8470000000000004</v>
      </c>
      <c r="F296" s="48" t="s">
        <v>12</v>
      </c>
      <c r="G296" s="46">
        <v>5691.8</v>
      </c>
      <c r="H296" s="98">
        <v>-0.98599999999999999</v>
      </c>
      <c r="I296" s="47">
        <v>175.48</v>
      </c>
      <c r="J296" s="47">
        <v>-1</v>
      </c>
      <c r="K296" s="99">
        <v>-1</v>
      </c>
      <c r="L296" s="49">
        <f t="shared" si="140"/>
        <v>-1326.3025790995071</v>
      </c>
      <c r="M296" s="49">
        <f t="shared" si="141"/>
        <v>6300.007642036473</v>
      </c>
      <c r="N296" s="49">
        <f t="shared" si="142"/>
        <v>-10000</v>
      </c>
      <c r="O296" s="50">
        <f t="shared" si="143"/>
        <v>-10000</v>
      </c>
      <c r="P296" s="50"/>
      <c r="Q296" s="50"/>
      <c r="R296" s="50"/>
      <c r="S296" s="50"/>
      <c r="T296" s="50"/>
      <c r="U296" s="133">
        <f t="shared" si="144"/>
        <v>0</v>
      </c>
      <c r="V296" s="106">
        <f t="shared" si="144"/>
        <v>1</v>
      </c>
      <c r="W296" s="106">
        <f t="shared" si="144"/>
        <v>0</v>
      </c>
      <c r="X296" s="106">
        <f t="shared" si="144"/>
        <v>0</v>
      </c>
    </row>
    <row r="297" spans="2:24" ht="15.75" hidden="1" outlineLevel="1" thickBot="1" x14ac:dyDescent="0.3">
      <c r="B297" s="34"/>
      <c r="C297" s="35" t="s">
        <v>8</v>
      </c>
      <c r="D297" s="35"/>
      <c r="E297" s="36">
        <v>2.0329999999999999</v>
      </c>
      <c r="F297" s="37" t="s">
        <v>71</v>
      </c>
      <c r="G297" s="35">
        <v>5390.3</v>
      </c>
      <c r="H297" s="96">
        <v>178.065</v>
      </c>
      <c r="I297" s="36">
        <v>6.7560000000000002</v>
      </c>
      <c r="J297" s="36">
        <v>42.923999999999999</v>
      </c>
      <c r="K297" s="97">
        <v>2.8740000000000001</v>
      </c>
      <c r="L297" s="38">
        <f t="shared" si="140"/>
        <v>1887.7689862976858</v>
      </c>
      <c r="M297" s="38">
        <f t="shared" si="141"/>
        <v>2134.4838578208</v>
      </c>
      <c r="N297" s="38">
        <f t="shared" si="142"/>
        <v>11085.178370244346</v>
      </c>
      <c r="O297" s="39">
        <f t="shared" si="143"/>
        <v>6869.2184802027841</v>
      </c>
      <c r="P297" s="39"/>
      <c r="Q297" s="39"/>
      <c r="R297" s="39"/>
      <c r="S297" s="39"/>
      <c r="T297" s="39"/>
      <c r="U297" s="134">
        <f t="shared" si="144"/>
        <v>1</v>
      </c>
      <c r="V297" s="105">
        <f t="shared" si="144"/>
        <v>1</v>
      </c>
      <c r="W297" s="105">
        <f t="shared" si="144"/>
        <v>1</v>
      </c>
      <c r="X297" s="105">
        <f t="shared" si="144"/>
        <v>1</v>
      </c>
    </row>
    <row r="298" spans="2:24" ht="15.75" hidden="1" outlineLevel="1" thickBot="1" x14ac:dyDescent="0.3">
      <c r="B298" s="51"/>
      <c r="C298" s="52" t="s">
        <v>369</v>
      </c>
      <c r="D298" s="52"/>
      <c r="E298" s="53">
        <v>3.0950000000000002</v>
      </c>
      <c r="F298" s="54" t="s">
        <v>71</v>
      </c>
      <c r="G298" s="52">
        <v>5377.4</v>
      </c>
      <c r="H298" s="100">
        <v>183.261</v>
      </c>
      <c r="I298" s="53">
        <v>6.6619999999999999</v>
      </c>
      <c r="J298" s="53">
        <v>-1</v>
      </c>
      <c r="K298" s="101">
        <v>-1</v>
      </c>
      <c r="L298" s="55">
        <f t="shared" si="140"/>
        <v>1899.1091267889715</v>
      </c>
      <c r="M298" s="55">
        <f t="shared" si="141"/>
        <v>2120.5175161996885</v>
      </c>
      <c r="N298" s="55">
        <f t="shared" si="142"/>
        <v>-10000</v>
      </c>
      <c r="O298" s="56">
        <f t="shared" si="143"/>
        <v>-10000</v>
      </c>
      <c r="P298" s="56"/>
      <c r="Q298" s="56"/>
      <c r="R298" s="56"/>
      <c r="S298" s="56"/>
      <c r="T298" s="56"/>
      <c r="U298" s="135">
        <f t="shared" si="144"/>
        <v>1</v>
      </c>
      <c r="V298" s="107">
        <f t="shared" si="144"/>
        <v>1</v>
      </c>
      <c r="W298" s="107">
        <f t="shared" si="144"/>
        <v>0</v>
      </c>
      <c r="X298" s="107">
        <f t="shared" si="144"/>
        <v>0</v>
      </c>
    </row>
    <row r="299" spans="2:24" ht="15.75" collapsed="1" thickBot="1" x14ac:dyDescent="0.3">
      <c r="B299" s="57" t="s">
        <v>104</v>
      </c>
      <c r="C299" s="58">
        <v>5</v>
      </c>
      <c r="D299" s="66">
        <v>42030</v>
      </c>
      <c r="E299" s="66">
        <v>42390</v>
      </c>
      <c r="F299" s="59" t="s">
        <v>73</v>
      </c>
      <c r="G299" s="70">
        <f>AVERAGE(G291:G298)</f>
        <v>7873.9000000000015</v>
      </c>
      <c r="H299" s="102">
        <f ca="1">((L299/AmountInvested)+1)^(1/Frac10day)-1</f>
        <v>175.84600000000026</v>
      </c>
      <c r="I299" s="65">
        <f ca="1">((M299/AmountInvested)+1)^(1/Frac25day)-1</f>
        <v>-0.51099999999999957</v>
      </c>
      <c r="J299" s="65">
        <f ca="1">((N299/AmountInvested)+1)^(1/Frac50day)-1</f>
        <v>-1</v>
      </c>
      <c r="K299" s="103">
        <f ca="1">((O299/AmountInvested)+1)^(1/Frac99day)-1</f>
        <v>-1</v>
      </c>
      <c r="L299" s="60">
        <f ca="1">AVERAGE(OFFSET(L291,,,IncludeRanks))</f>
        <v>1882.8288337248032</v>
      </c>
      <c r="M299" s="60">
        <f ca="1">AVERAGE(OFFSET(M291,,,IncludeRanks))</f>
        <v>-653.32887752927491</v>
      </c>
      <c r="N299" s="60">
        <f ca="1">AVERAGE(OFFSET(N291,,,IncludeRanks))</f>
        <v>-10000</v>
      </c>
      <c r="O299" s="61">
        <f ca="1">AVERAGE(OFFSET(O291,,,IncludeRanks))</f>
        <v>-10000</v>
      </c>
      <c r="P299" s="61">
        <v>476</v>
      </c>
      <c r="Q299" s="61">
        <v>2808</v>
      </c>
      <c r="R299" s="61">
        <v>12506</v>
      </c>
      <c r="S299" s="61">
        <v>13358</v>
      </c>
      <c r="T299" s="61"/>
      <c r="U299" s="136">
        <f ca="1">SUM(OFFSET(U291,,,IncludeRanks))/IncludeRanks</f>
        <v>1</v>
      </c>
      <c r="V299" s="136">
        <f ca="1">SUM(OFFSET(V291,,,IncludeRanks))/IncludeRanks</f>
        <v>0</v>
      </c>
      <c r="W299" s="136">
        <f ca="1">SUM(OFFSET(W291,,,IncludeRanks))/IncludeRanks</f>
        <v>0</v>
      </c>
      <c r="X299" s="136">
        <f ca="1">SUM(OFFSET(X291,,,IncludeRanks))/IncludeRanks</f>
        <v>0</v>
      </c>
    </row>
    <row r="300" spans="2:24" ht="15.75" hidden="1" outlineLevel="1" thickBot="1" x14ac:dyDescent="0.3">
      <c r="B300" s="40"/>
      <c r="C300" s="41" t="s">
        <v>80</v>
      </c>
      <c r="D300" s="41" t="s">
        <v>81</v>
      </c>
      <c r="E300" s="42" t="s">
        <v>82</v>
      </c>
      <c r="F300" s="43" t="s">
        <v>83</v>
      </c>
      <c r="G300" s="41" t="s">
        <v>0</v>
      </c>
      <c r="H300" s="112" t="s">
        <v>156</v>
      </c>
      <c r="I300" s="113" t="s">
        <v>86</v>
      </c>
      <c r="J300" s="113" t="s">
        <v>87</v>
      </c>
      <c r="K300" s="114" t="s">
        <v>145</v>
      </c>
      <c r="L300" s="77" t="s">
        <v>134</v>
      </c>
      <c r="M300" s="41" t="s">
        <v>78</v>
      </c>
      <c r="N300" s="41" t="s">
        <v>79</v>
      </c>
      <c r="O300" s="44" t="s">
        <v>146</v>
      </c>
      <c r="P300" s="44"/>
      <c r="Q300" s="44"/>
      <c r="R300" s="44"/>
      <c r="S300" s="44"/>
      <c r="T300" s="44"/>
      <c r="U300" s="137"/>
      <c r="V300" s="137"/>
      <c r="W300" s="137"/>
      <c r="X300" s="137"/>
    </row>
    <row r="301" spans="2:24" ht="15.75" hidden="1" outlineLevel="1" thickBot="1" x14ac:dyDescent="0.3">
      <c r="B301" s="34"/>
      <c r="C301" s="35" t="s">
        <v>125</v>
      </c>
      <c r="D301" s="35"/>
      <c r="E301" s="36">
        <v>0.74299999999999999</v>
      </c>
      <c r="F301" s="37" t="s">
        <v>71</v>
      </c>
      <c r="G301" s="35">
        <v>126.4</v>
      </c>
      <c r="H301" s="96">
        <v>-0.20699999999999999</v>
      </c>
      <c r="I301" s="36">
        <v>0.46500000000000002</v>
      </c>
      <c r="J301" s="36">
        <v>0.36099999999999999</v>
      </c>
      <c r="K301" s="97">
        <v>-0.16200000000000001</v>
      </c>
      <c r="L301" s="38">
        <f t="shared" ref="L301:L308" si="145">AmountInvested*(1+H301)^(Frac10day)-AmountInvested</f>
        <v>-77.012607325252247</v>
      </c>
      <c r="M301" s="38">
        <f t="shared" ref="M301:M308" si="146">AmountInvested*(1+I301)^(Frac25day)-AmountInvested</f>
        <v>367.22287127952586</v>
      </c>
      <c r="N301" s="38">
        <f t="shared" ref="N301:N308" si="147">AmountInvested*(1+J301)^(Frac50day)-AmountInvested</f>
        <v>626.73361196155929</v>
      </c>
      <c r="O301" s="39">
        <f t="shared" ref="O301:O308" si="148">AmountInvested*(1+K301)^(Frac99day)-AmountInvested</f>
        <v>-659.63897971901679</v>
      </c>
      <c r="P301" s="39"/>
      <c r="Q301" s="39"/>
      <c r="R301" s="39"/>
      <c r="S301" s="39"/>
      <c r="T301" s="39"/>
      <c r="U301" s="132">
        <f t="shared" ref="U301:X308" si="149">IF(L301&gt;0, 1, 0)</f>
        <v>0</v>
      </c>
      <c r="V301" s="105">
        <f t="shared" si="149"/>
        <v>1</v>
      </c>
      <c r="W301" s="105">
        <f t="shared" si="149"/>
        <v>1</v>
      </c>
      <c r="X301" s="105">
        <f t="shared" si="149"/>
        <v>0</v>
      </c>
    </row>
    <row r="302" spans="2:24" ht="15.75" hidden="1" outlineLevel="1" thickBot="1" x14ac:dyDescent="0.3">
      <c r="B302" s="45"/>
      <c r="C302" s="46" t="s">
        <v>370</v>
      </c>
      <c r="D302" s="46"/>
      <c r="E302" s="47">
        <v>1.02</v>
      </c>
      <c r="F302" s="48" t="s">
        <v>12</v>
      </c>
      <c r="G302" s="46">
        <v>107.7</v>
      </c>
      <c r="H302" s="98">
        <v>0</v>
      </c>
      <c r="I302" s="47">
        <v>0</v>
      </c>
      <c r="J302" s="47">
        <v>0</v>
      </c>
      <c r="K302" s="99">
        <v>-6.9000000000000006E-2</v>
      </c>
      <c r="L302" s="49">
        <f t="shared" si="145"/>
        <v>0</v>
      </c>
      <c r="M302" s="49">
        <f t="shared" si="146"/>
        <v>0</v>
      </c>
      <c r="N302" s="49">
        <f t="shared" si="147"/>
        <v>0</v>
      </c>
      <c r="O302" s="50">
        <f t="shared" si="148"/>
        <v>-272.27853674787912</v>
      </c>
      <c r="P302" s="50"/>
      <c r="Q302" s="50"/>
      <c r="R302" s="50"/>
      <c r="S302" s="50"/>
      <c r="T302" s="50"/>
      <c r="U302" s="133">
        <f t="shared" si="149"/>
        <v>0</v>
      </c>
      <c r="V302" s="106">
        <f t="shared" si="149"/>
        <v>0</v>
      </c>
      <c r="W302" s="106">
        <f t="shared" si="149"/>
        <v>0</v>
      </c>
      <c r="X302" s="106">
        <f t="shared" si="149"/>
        <v>0</v>
      </c>
    </row>
    <row r="303" spans="2:24" ht="15.75" hidden="1" outlineLevel="1" thickBot="1" x14ac:dyDescent="0.3">
      <c r="B303" s="34"/>
      <c r="C303" s="35" t="s">
        <v>371</v>
      </c>
      <c r="D303" s="35"/>
      <c r="E303" s="36">
        <v>0.54100000000000004</v>
      </c>
      <c r="F303" s="37" t="s">
        <v>71</v>
      </c>
      <c r="G303" s="35">
        <v>94.5</v>
      </c>
      <c r="H303" s="96">
        <v>-0.44</v>
      </c>
      <c r="I303" s="36">
        <v>0.53400000000000003</v>
      </c>
      <c r="J303" s="36">
        <v>0.222</v>
      </c>
      <c r="K303" s="97">
        <v>0.311</v>
      </c>
      <c r="L303" s="38">
        <f t="shared" si="145"/>
        <v>-191.4170871078295</v>
      </c>
      <c r="M303" s="38">
        <f t="shared" si="146"/>
        <v>412.38372294465807</v>
      </c>
      <c r="N303" s="38">
        <f t="shared" si="147"/>
        <v>403.32999981414105</v>
      </c>
      <c r="O303" s="39">
        <f t="shared" si="148"/>
        <v>1102.1657271445201</v>
      </c>
      <c r="P303" s="39"/>
      <c r="Q303" s="39"/>
      <c r="R303" s="39"/>
      <c r="S303" s="39"/>
      <c r="T303" s="39"/>
      <c r="U303" s="134">
        <f t="shared" si="149"/>
        <v>0</v>
      </c>
      <c r="V303" s="105">
        <f t="shared" si="149"/>
        <v>1</v>
      </c>
      <c r="W303" s="105">
        <f t="shared" si="149"/>
        <v>1</v>
      </c>
      <c r="X303" s="105">
        <f t="shared" si="149"/>
        <v>1</v>
      </c>
    </row>
    <row r="304" spans="2:24" ht="15.75" hidden="1" outlineLevel="1" thickBot="1" x14ac:dyDescent="0.3">
      <c r="B304" s="45"/>
      <c r="C304" s="46" t="s">
        <v>8</v>
      </c>
      <c r="D304" s="46"/>
      <c r="E304" s="47">
        <v>0.91300000000000003</v>
      </c>
      <c r="F304" s="48" t="s">
        <v>12</v>
      </c>
      <c r="G304" s="46">
        <v>79.2</v>
      </c>
      <c r="H304" s="98">
        <v>12.157</v>
      </c>
      <c r="I304" s="47">
        <v>1.736</v>
      </c>
      <c r="J304" s="47">
        <v>1.0289999999999999</v>
      </c>
      <c r="K304" s="99">
        <v>0.752</v>
      </c>
      <c r="L304" s="49">
        <f t="shared" si="145"/>
        <v>896.95679942407514</v>
      </c>
      <c r="M304" s="49">
        <f t="shared" si="146"/>
        <v>997.22642956485834</v>
      </c>
      <c r="N304" s="49">
        <f t="shared" si="147"/>
        <v>1497.4847269200236</v>
      </c>
      <c r="O304" s="50">
        <f t="shared" si="148"/>
        <v>2417.4157667800591</v>
      </c>
      <c r="P304" s="50"/>
      <c r="Q304" s="50"/>
      <c r="R304" s="50"/>
      <c r="S304" s="50"/>
      <c r="T304" s="50"/>
      <c r="U304" s="133">
        <f t="shared" si="149"/>
        <v>1</v>
      </c>
      <c r="V304" s="106">
        <f t="shared" si="149"/>
        <v>1</v>
      </c>
      <c r="W304" s="106">
        <f t="shared" si="149"/>
        <v>1</v>
      </c>
      <c r="X304" s="106">
        <f t="shared" si="149"/>
        <v>1</v>
      </c>
    </row>
    <row r="305" spans="2:24" ht="15.75" hidden="1" outlineLevel="1" thickBot="1" x14ac:dyDescent="0.3">
      <c r="B305" s="34"/>
      <c r="C305" s="35" t="s">
        <v>372</v>
      </c>
      <c r="D305" s="35"/>
      <c r="E305" s="36">
        <v>0.45400000000000001</v>
      </c>
      <c r="F305" s="37" t="s">
        <v>12</v>
      </c>
      <c r="G305" s="35">
        <v>78.599999999999994</v>
      </c>
      <c r="H305" s="96">
        <v>0</v>
      </c>
      <c r="I305" s="36">
        <v>0</v>
      </c>
      <c r="J305" s="36">
        <v>0</v>
      </c>
      <c r="K305" s="97">
        <v>-0.13700000000000001</v>
      </c>
      <c r="L305" s="38">
        <f t="shared" si="145"/>
        <v>0</v>
      </c>
      <c r="M305" s="38">
        <f t="shared" si="146"/>
        <v>0</v>
      </c>
      <c r="N305" s="38">
        <f t="shared" si="147"/>
        <v>0</v>
      </c>
      <c r="O305" s="39">
        <f t="shared" si="148"/>
        <v>-553.0186662926717</v>
      </c>
      <c r="P305" s="39"/>
      <c r="Q305" s="39"/>
      <c r="R305" s="39"/>
      <c r="S305" s="39"/>
      <c r="T305" s="39"/>
      <c r="U305" s="134">
        <f t="shared" si="149"/>
        <v>0</v>
      </c>
      <c r="V305" s="105">
        <f t="shared" si="149"/>
        <v>0</v>
      </c>
      <c r="W305" s="105">
        <f t="shared" si="149"/>
        <v>0</v>
      </c>
      <c r="X305" s="105">
        <f t="shared" si="149"/>
        <v>0</v>
      </c>
    </row>
    <row r="306" spans="2:24" ht="15.75" hidden="1" outlineLevel="1" thickBot="1" x14ac:dyDescent="0.3">
      <c r="B306" s="45"/>
      <c r="C306" s="46" t="s">
        <v>373</v>
      </c>
      <c r="D306" s="46"/>
      <c r="E306" s="47">
        <v>0.45400000000000001</v>
      </c>
      <c r="F306" s="48" t="s">
        <v>12</v>
      </c>
      <c r="G306" s="46">
        <v>77.2</v>
      </c>
      <c r="H306" s="98">
        <v>2.77</v>
      </c>
      <c r="I306" s="47">
        <v>-0.14099999999999999</v>
      </c>
      <c r="J306" s="47">
        <v>-6.4000000000000001E-2</v>
      </c>
      <c r="K306" s="99">
        <v>-6.8000000000000005E-2</v>
      </c>
      <c r="L306" s="49">
        <f t="shared" si="145"/>
        <v>452.28825673201572</v>
      </c>
      <c r="M306" s="49">
        <f t="shared" si="146"/>
        <v>-142.51729073429851</v>
      </c>
      <c r="N306" s="49">
        <f t="shared" si="147"/>
        <v>-129.59530007667854</v>
      </c>
      <c r="O306" s="50">
        <f t="shared" si="148"/>
        <v>-268.24551447506929</v>
      </c>
      <c r="P306" s="50"/>
      <c r="Q306" s="50"/>
      <c r="R306" s="50"/>
      <c r="S306" s="50"/>
      <c r="T306" s="50"/>
      <c r="U306" s="133">
        <f t="shared" si="149"/>
        <v>1</v>
      </c>
      <c r="V306" s="106">
        <f t="shared" si="149"/>
        <v>0</v>
      </c>
      <c r="W306" s="106">
        <f t="shared" si="149"/>
        <v>0</v>
      </c>
      <c r="X306" s="106">
        <f t="shared" si="149"/>
        <v>0</v>
      </c>
    </row>
    <row r="307" spans="2:24" ht="15.75" hidden="1" outlineLevel="1" thickBot="1" x14ac:dyDescent="0.3">
      <c r="B307" s="34"/>
      <c r="C307" s="35" t="s">
        <v>374</v>
      </c>
      <c r="D307" s="35"/>
      <c r="E307" s="36">
        <v>0.54800000000000004</v>
      </c>
      <c r="F307" s="37" t="s">
        <v>71</v>
      </c>
      <c r="G307" s="35">
        <v>73.2</v>
      </c>
      <c r="H307" s="96">
        <v>-0.72</v>
      </c>
      <c r="I307" s="36">
        <v>0.21</v>
      </c>
      <c r="J307" s="36">
        <v>8.8999999999999996E-2</v>
      </c>
      <c r="K307" s="97">
        <v>0.23100000000000001</v>
      </c>
      <c r="L307" s="38">
        <f t="shared" si="145"/>
        <v>-415.44543045360297</v>
      </c>
      <c r="M307" s="38">
        <f t="shared" si="146"/>
        <v>181.66056837398901</v>
      </c>
      <c r="N307" s="38">
        <f t="shared" si="147"/>
        <v>169.5730411327022</v>
      </c>
      <c r="O307" s="39">
        <f t="shared" si="148"/>
        <v>835.51698158013824</v>
      </c>
      <c r="P307" s="39"/>
      <c r="Q307" s="39"/>
      <c r="R307" s="39"/>
      <c r="S307" s="39"/>
      <c r="T307" s="39"/>
      <c r="U307" s="134">
        <f t="shared" si="149"/>
        <v>0</v>
      </c>
      <c r="V307" s="105">
        <f t="shared" si="149"/>
        <v>1</v>
      </c>
      <c r="W307" s="105">
        <f t="shared" si="149"/>
        <v>1</v>
      </c>
      <c r="X307" s="105">
        <f t="shared" si="149"/>
        <v>1</v>
      </c>
    </row>
    <row r="308" spans="2:24" ht="15.75" hidden="1" outlineLevel="1" thickBot="1" x14ac:dyDescent="0.3">
      <c r="B308" s="51"/>
      <c r="C308" s="52" t="s">
        <v>375</v>
      </c>
      <c r="D308" s="52"/>
      <c r="E308" s="53">
        <v>0.36099999999999999</v>
      </c>
      <c r="F308" s="54" t="s">
        <v>12</v>
      </c>
      <c r="G308" s="52">
        <v>67</v>
      </c>
      <c r="H308" s="100">
        <v>0</v>
      </c>
      <c r="I308" s="53">
        <v>0</v>
      </c>
      <c r="J308" s="53">
        <v>0</v>
      </c>
      <c r="K308" s="101">
        <v>2.4E-2</v>
      </c>
      <c r="L308" s="55">
        <f t="shared" si="145"/>
        <v>0</v>
      </c>
      <c r="M308" s="55">
        <f t="shared" si="146"/>
        <v>0</v>
      </c>
      <c r="N308" s="55">
        <f t="shared" si="147"/>
        <v>0</v>
      </c>
      <c r="O308" s="56">
        <f t="shared" si="148"/>
        <v>91.992700046705068</v>
      </c>
      <c r="P308" s="56"/>
      <c r="Q308" s="56"/>
      <c r="R308" s="56"/>
      <c r="S308" s="56"/>
      <c r="T308" s="56"/>
      <c r="U308" s="135">
        <f t="shared" si="149"/>
        <v>0</v>
      </c>
      <c r="V308" s="107">
        <f t="shared" si="149"/>
        <v>0</v>
      </c>
      <c r="W308" s="107">
        <f t="shared" si="149"/>
        <v>0</v>
      </c>
      <c r="X308" s="107">
        <f t="shared" si="149"/>
        <v>1</v>
      </c>
    </row>
    <row r="309" spans="2:24" ht="15.75" collapsed="1" thickBot="1" x14ac:dyDescent="0.3">
      <c r="B309" s="57" t="s">
        <v>127</v>
      </c>
      <c r="C309" s="58">
        <v>5</v>
      </c>
      <c r="D309" s="66">
        <v>42034</v>
      </c>
      <c r="E309" s="66">
        <v>42396</v>
      </c>
      <c r="F309" s="59" t="s">
        <v>73</v>
      </c>
      <c r="G309" s="70">
        <f>AVERAGE(G301:G308)</f>
        <v>87.975000000000009</v>
      </c>
      <c r="H309" s="102">
        <f ca="1">((L309/AmountInvested)+1)^(1/Frac10day)-1</f>
        <v>-0.2069999999999963</v>
      </c>
      <c r="I309" s="65">
        <f ca="1">((M309/AmountInvested)+1)^(1/Frac25day)-1</f>
        <v>0.46500000000000119</v>
      </c>
      <c r="J309" s="65">
        <f ca="1">((N309/AmountInvested)+1)^(1/Frac50day)-1</f>
        <v>0.36099999999999977</v>
      </c>
      <c r="K309" s="103">
        <f ca="1">((O309/AmountInvested)+1)^(1/Frac99day)-1</f>
        <v>-0.16200000000000025</v>
      </c>
      <c r="L309" s="60">
        <f ca="1">AVERAGE(OFFSET(L301,,,IncludeRanks))</f>
        <v>-77.012607325252247</v>
      </c>
      <c r="M309" s="60">
        <f ca="1">AVERAGE(OFFSET(M301,,,IncludeRanks))</f>
        <v>367.22287127952586</v>
      </c>
      <c r="N309" s="60">
        <f ca="1">AVERAGE(OFFSET(N301,,,IncludeRanks))</f>
        <v>626.73361196155929</v>
      </c>
      <c r="O309" s="61">
        <f ca="1">AVERAGE(OFFSET(O301,,,IncludeRanks))</f>
        <v>-659.63897971901679</v>
      </c>
      <c r="P309" s="61">
        <v>-153</v>
      </c>
      <c r="Q309" s="61">
        <v>465</v>
      </c>
      <c r="R309" s="61">
        <v>450</v>
      </c>
      <c r="S309" s="61">
        <v>1490</v>
      </c>
      <c r="T309" s="61"/>
      <c r="U309" s="136">
        <f ca="1">SUM(OFFSET(U301,,,IncludeRanks))/IncludeRanks</f>
        <v>0</v>
      </c>
      <c r="V309" s="136">
        <f ca="1">SUM(OFFSET(V301,,,IncludeRanks))/IncludeRanks</f>
        <v>1</v>
      </c>
      <c r="W309" s="136">
        <f ca="1">SUM(OFFSET(W301,,,IncludeRanks))/IncludeRanks</f>
        <v>1</v>
      </c>
      <c r="X309" s="136">
        <f ca="1">SUM(OFFSET(X301,,,IncludeRanks))/IncludeRanks</f>
        <v>0</v>
      </c>
    </row>
    <row r="310" spans="2:24" ht="15.75" hidden="1" outlineLevel="1" thickBot="1" x14ac:dyDescent="0.3">
      <c r="B310" s="40"/>
      <c r="C310" s="41" t="s">
        <v>80</v>
      </c>
      <c r="D310" s="41" t="s">
        <v>81</v>
      </c>
      <c r="E310" s="42" t="s">
        <v>82</v>
      </c>
      <c r="F310" s="43" t="s">
        <v>83</v>
      </c>
      <c r="G310" s="41" t="s">
        <v>0</v>
      </c>
      <c r="H310" s="112" t="s">
        <v>156</v>
      </c>
      <c r="I310" s="113" t="s">
        <v>86</v>
      </c>
      <c r="J310" s="113" t="s">
        <v>87</v>
      </c>
      <c r="K310" s="114" t="s">
        <v>145</v>
      </c>
      <c r="L310" s="77" t="s">
        <v>134</v>
      </c>
      <c r="M310" s="41" t="s">
        <v>78</v>
      </c>
      <c r="N310" s="41" t="s">
        <v>79</v>
      </c>
      <c r="O310" s="44" t="s">
        <v>146</v>
      </c>
      <c r="P310" s="44"/>
      <c r="Q310" s="44"/>
      <c r="R310" s="44"/>
      <c r="S310" s="44"/>
      <c r="T310" s="44"/>
      <c r="U310" s="137"/>
      <c r="V310" s="137"/>
      <c r="W310" s="137"/>
      <c r="X310" s="137"/>
    </row>
    <row r="311" spans="2:24" ht="15.75" hidden="1" outlineLevel="1" thickBot="1" x14ac:dyDescent="0.3">
      <c r="B311" s="34"/>
      <c r="C311" s="35" t="s">
        <v>129</v>
      </c>
      <c r="D311" s="35"/>
      <c r="E311" s="36">
        <v>6.157</v>
      </c>
      <c r="F311" s="37" t="s">
        <v>12</v>
      </c>
      <c r="G311" s="35">
        <v>53175.8</v>
      </c>
      <c r="H311" s="96">
        <v>20344.272000000001</v>
      </c>
      <c r="I311" s="36">
        <v>72.537000000000006</v>
      </c>
      <c r="J311" s="36">
        <v>4.4790000000000001</v>
      </c>
      <c r="K311" s="97">
        <v>1.9610000000000001</v>
      </c>
      <c r="L311" s="38">
        <f t="shared" ref="L311:L318" si="150">AmountInvested*(1+H311)^(Frac10day)-AmountInvested</f>
        <v>3919.2376560500834</v>
      </c>
      <c r="M311" s="38">
        <f t="shared" ref="M311:M318" si="151">AmountInvested*(1+I311)^(Frac25day)-AmountInvested</f>
        <v>5006.5559100631181</v>
      </c>
      <c r="N311" s="111">
        <f t="shared" ref="N311:N318" si="152">AmountInvested*(1+J311)^(Frac50day)-AmountInvested</f>
        <v>3985.8316294090564</v>
      </c>
      <c r="O311" s="39">
        <f t="shared" ref="O311:O318" si="153">AmountInvested*(1+K311)^(Frac99day)-AmountInvested</f>
        <v>5206.4419120088969</v>
      </c>
      <c r="P311" s="39"/>
      <c r="Q311" s="39"/>
      <c r="R311" s="39"/>
      <c r="S311" s="39"/>
      <c r="T311" s="39"/>
      <c r="U311" s="132">
        <f t="shared" ref="U311:X318" si="154">IF(L311&gt;0, 1, 0)</f>
        <v>1</v>
      </c>
      <c r="V311" s="105">
        <f t="shared" si="154"/>
        <v>1</v>
      </c>
      <c r="W311" s="105">
        <f t="shared" si="154"/>
        <v>1</v>
      </c>
      <c r="X311" s="105">
        <f t="shared" si="154"/>
        <v>1</v>
      </c>
    </row>
    <row r="312" spans="2:24" ht="15.75" hidden="1" outlineLevel="1" thickBot="1" x14ac:dyDescent="0.3">
      <c r="B312" s="45"/>
      <c r="C312" s="46" t="s">
        <v>376</v>
      </c>
      <c r="D312" s="46"/>
      <c r="E312" s="47">
        <v>3.5470000000000002</v>
      </c>
      <c r="F312" s="48" t="s">
        <v>12</v>
      </c>
      <c r="G312" s="46">
        <v>20474</v>
      </c>
      <c r="H312" s="98">
        <v>85.593000000000004</v>
      </c>
      <c r="I312" s="47">
        <v>0.53800000000000003</v>
      </c>
      <c r="J312" s="47">
        <v>-0.47899999999999998</v>
      </c>
      <c r="K312" s="99">
        <v>-0.69099999999999995</v>
      </c>
      <c r="L312" s="49">
        <f t="shared" si="150"/>
        <v>1603.3330920059761</v>
      </c>
      <c r="M312" s="49">
        <f t="shared" si="151"/>
        <v>414.94495427571746</v>
      </c>
      <c r="N312" s="49">
        <f t="shared" si="152"/>
        <v>-1206.6549972442717</v>
      </c>
      <c r="O312" s="50">
        <f t="shared" si="153"/>
        <v>-3645.7060451040716</v>
      </c>
      <c r="P312" s="50"/>
      <c r="Q312" s="50"/>
      <c r="R312" s="50"/>
      <c r="S312" s="50"/>
      <c r="T312" s="50"/>
      <c r="U312" s="133">
        <f t="shared" si="154"/>
        <v>1</v>
      </c>
      <c r="V312" s="106">
        <f t="shared" si="154"/>
        <v>1</v>
      </c>
      <c r="W312" s="106">
        <f t="shared" si="154"/>
        <v>0</v>
      </c>
      <c r="X312" s="106">
        <f t="shared" si="154"/>
        <v>0</v>
      </c>
    </row>
    <row r="313" spans="2:24" ht="15.75" hidden="1" outlineLevel="1" thickBot="1" x14ac:dyDescent="0.3">
      <c r="B313" s="34"/>
      <c r="C313" s="35" t="s">
        <v>377</v>
      </c>
      <c r="D313" s="35"/>
      <c r="E313" s="36">
        <v>3.6589999999999998</v>
      </c>
      <c r="F313" s="37" t="s">
        <v>12</v>
      </c>
      <c r="G313" s="35">
        <v>18680.599999999999</v>
      </c>
      <c r="H313" s="96">
        <v>5489.4769999999999</v>
      </c>
      <c r="I313" s="36">
        <v>3.141</v>
      </c>
      <c r="J313" s="36">
        <v>-9.8000000000000004E-2</v>
      </c>
      <c r="K313" s="97">
        <v>-0.64900000000000002</v>
      </c>
      <c r="L313" s="38">
        <f t="shared" si="150"/>
        <v>3324.5843127836542</v>
      </c>
      <c r="M313" s="38">
        <f t="shared" si="151"/>
        <v>1436.2103065554056</v>
      </c>
      <c r="N313" s="38">
        <f t="shared" si="152"/>
        <v>-201.36151806242015</v>
      </c>
      <c r="O313" s="39">
        <f t="shared" si="153"/>
        <v>-3325.2035618118534</v>
      </c>
      <c r="P313" s="39"/>
      <c r="Q313" s="39"/>
      <c r="R313" s="39"/>
      <c r="S313" s="39"/>
      <c r="T313" s="39"/>
      <c r="U313" s="134">
        <f t="shared" si="154"/>
        <v>1</v>
      </c>
      <c r="V313" s="105">
        <f t="shared" si="154"/>
        <v>1</v>
      </c>
      <c r="W313" s="105">
        <f t="shared" si="154"/>
        <v>0</v>
      </c>
      <c r="X313" s="105">
        <f t="shared" si="154"/>
        <v>0</v>
      </c>
    </row>
    <row r="314" spans="2:24" ht="15.75" hidden="1" outlineLevel="1" thickBot="1" x14ac:dyDescent="0.3">
      <c r="B314" s="45"/>
      <c r="C314" s="46" t="s">
        <v>378</v>
      </c>
      <c r="D314" s="46"/>
      <c r="E314" s="47">
        <v>5.6390000000000002</v>
      </c>
      <c r="F314" s="48" t="s">
        <v>12</v>
      </c>
      <c r="G314" s="46">
        <v>14088.5</v>
      </c>
      <c r="H314" s="98">
        <v>7.1959999999999997</v>
      </c>
      <c r="I314" s="47">
        <v>3.3420000000000001</v>
      </c>
      <c r="J314" s="47">
        <v>-0.33200000000000002</v>
      </c>
      <c r="K314" s="99">
        <v>0.38500000000000001</v>
      </c>
      <c r="L314" s="49">
        <f t="shared" si="150"/>
        <v>726.38542906522889</v>
      </c>
      <c r="M314" s="49">
        <f t="shared" si="151"/>
        <v>1487.518726189568</v>
      </c>
      <c r="N314" s="49">
        <f t="shared" si="152"/>
        <v>-764.89094158567605</v>
      </c>
      <c r="O314" s="50">
        <f t="shared" si="153"/>
        <v>1340.0593934011649</v>
      </c>
      <c r="P314" s="50"/>
      <c r="Q314" s="50"/>
      <c r="R314" s="50"/>
      <c r="S314" s="50"/>
      <c r="T314" s="50"/>
      <c r="U314" s="133">
        <f t="shared" si="154"/>
        <v>1</v>
      </c>
      <c r="V314" s="106">
        <f t="shared" si="154"/>
        <v>1</v>
      </c>
      <c r="W314" s="106">
        <f t="shared" si="154"/>
        <v>0</v>
      </c>
      <c r="X314" s="106">
        <f t="shared" si="154"/>
        <v>1</v>
      </c>
    </row>
    <row r="315" spans="2:24" ht="15.75" hidden="1" outlineLevel="1" thickBot="1" x14ac:dyDescent="0.3">
      <c r="B315" s="34"/>
      <c r="C315" s="35" t="s">
        <v>379</v>
      </c>
      <c r="D315" s="35"/>
      <c r="E315" s="36">
        <v>3.794</v>
      </c>
      <c r="F315" s="37" t="s">
        <v>12</v>
      </c>
      <c r="G315" s="35">
        <v>13134.4</v>
      </c>
      <c r="H315" s="96">
        <v>22.765000000000001</v>
      </c>
      <c r="I315" s="36">
        <v>3.5209999999999999</v>
      </c>
      <c r="J315" s="36">
        <v>8.5999999999999993E-2</v>
      </c>
      <c r="K315" s="97">
        <v>-0.56200000000000006</v>
      </c>
      <c r="L315" s="38">
        <f t="shared" si="150"/>
        <v>1113.8516121067314</v>
      </c>
      <c r="M315" s="38">
        <f t="shared" si="151"/>
        <v>1531.4316690376727</v>
      </c>
      <c r="N315" s="38">
        <f t="shared" si="152"/>
        <v>164.04167193007925</v>
      </c>
      <c r="O315" s="39">
        <f t="shared" si="153"/>
        <v>-2729.4181084244292</v>
      </c>
      <c r="P315" s="39"/>
      <c r="Q315" s="39"/>
      <c r="R315" s="39"/>
      <c r="S315" s="39"/>
      <c r="T315" s="39"/>
      <c r="U315" s="134">
        <f t="shared" si="154"/>
        <v>1</v>
      </c>
      <c r="V315" s="105">
        <f t="shared" si="154"/>
        <v>1</v>
      </c>
      <c r="W315" s="105">
        <f t="shared" si="154"/>
        <v>1</v>
      </c>
      <c r="X315" s="105">
        <f t="shared" si="154"/>
        <v>0</v>
      </c>
    </row>
    <row r="316" spans="2:24" ht="15.75" hidden="1" outlineLevel="1" thickBot="1" x14ac:dyDescent="0.3">
      <c r="B316" s="45"/>
      <c r="C316" s="46" t="s">
        <v>380</v>
      </c>
      <c r="D316" s="46"/>
      <c r="E316" s="47">
        <v>3.706</v>
      </c>
      <c r="F316" s="48" t="s">
        <v>12</v>
      </c>
      <c r="G316" s="46">
        <v>13105.3</v>
      </c>
      <c r="H316" s="98">
        <v>5489.4769999999999</v>
      </c>
      <c r="I316" s="47">
        <v>0.66400000000000003</v>
      </c>
      <c r="J316" s="47">
        <v>-0.42699999999999999</v>
      </c>
      <c r="K316" s="99">
        <v>-0.69899999999999995</v>
      </c>
      <c r="L316" s="49">
        <f t="shared" si="150"/>
        <v>3324.5843127836542</v>
      </c>
      <c r="M316" s="49">
        <f t="shared" si="151"/>
        <v>492.68639306659315</v>
      </c>
      <c r="N316" s="49">
        <f t="shared" si="152"/>
        <v>-1040.1090799548292</v>
      </c>
      <c r="O316" s="50">
        <f t="shared" si="153"/>
        <v>-3709.7380677119536</v>
      </c>
      <c r="P316" s="50"/>
      <c r="Q316" s="50"/>
      <c r="R316" s="50"/>
      <c r="S316" s="50"/>
      <c r="T316" s="50"/>
      <c r="U316" s="133">
        <f t="shared" si="154"/>
        <v>1</v>
      </c>
      <c r="V316" s="106">
        <f t="shared" si="154"/>
        <v>1</v>
      </c>
      <c r="W316" s="106">
        <f t="shared" si="154"/>
        <v>0</v>
      </c>
      <c r="X316" s="106">
        <f t="shared" si="154"/>
        <v>0</v>
      </c>
    </row>
    <row r="317" spans="2:24" ht="15.75" hidden="1" outlineLevel="1" thickBot="1" x14ac:dyDescent="0.3">
      <c r="B317" s="34"/>
      <c r="C317" s="35" t="s">
        <v>381</v>
      </c>
      <c r="D317" s="35"/>
      <c r="E317" s="36">
        <v>5.96</v>
      </c>
      <c r="F317" s="37" t="s">
        <v>12</v>
      </c>
      <c r="G317" s="35">
        <v>12776.4</v>
      </c>
      <c r="H317" s="96">
        <v>406.16500000000002</v>
      </c>
      <c r="I317" s="36">
        <v>-0.32800000000000001</v>
      </c>
      <c r="J317" s="36">
        <v>0.26600000000000001</v>
      </c>
      <c r="K317" s="97">
        <v>-0.71799999999999997</v>
      </c>
      <c r="L317" s="38">
        <f t="shared" si="150"/>
        <v>2217.7813289527985</v>
      </c>
      <c r="M317" s="38">
        <f t="shared" si="151"/>
        <v>-368.45419036415842</v>
      </c>
      <c r="N317" s="38">
        <f t="shared" si="152"/>
        <v>476.16188405174216</v>
      </c>
      <c r="O317" s="39">
        <f t="shared" si="153"/>
        <v>-3866.1228677205554</v>
      </c>
      <c r="P317" s="39"/>
      <c r="Q317" s="39"/>
      <c r="R317" s="39"/>
      <c r="S317" s="39"/>
      <c r="T317" s="39"/>
      <c r="U317" s="134">
        <f t="shared" si="154"/>
        <v>1</v>
      </c>
      <c r="V317" s="105">
        <f t="shared" si="154"/>
        <v>0</v>
      </c>
      <c r="W317" s="105">
        <f t="shared" si="154"/>
        <v>1</v>
      </c>
      <c r="X317" s="105">
        <f t="shared" si="154"/>
        <v>0</v>
      </c>
    </row>
    <row r="318" spans="2:24" ht="15.75" hidden="1" outlineLevel="1" thickBot="1" x14ac:dyDescent="0.3">
      <c r="B318" s="51"/>
      <c r="C318" s="52" t="s">
        <v>200</v>
      </c>
      <c r="D318" s="52"/>
      <c r="E318" s="53">
        <v>6.1870000000000003</v>
      </c>
      <c r="F318" s="54" t="s">
        <v>12</v>
      </c>
      <c r="G318" s="52">
        <v>12416.3</v>
      </c>
      <c r="H318" s="100">
        <v>221.03800000000001</v>
      </c>
      <c r="I318" s="53">
        <v>33.350999999999999</v>
      </c>
      <c r="J318" s="53">
        <v>2.12</v>
      </c>
      <c r="K318" s="101">
        <v>2.282</v>
      </c>
      <c r="L318" s="55">
        <f t="shared" si="150"/>
        <v>1973.310458397651</v>
      </c>
      <c r="M318" s="55">
        <f t="shared" si="151"/>
        <v>3965.6409903612348</v>
      </c>
      <c r="N318" s="55">
        <f t="shared" si="152"/>
        <v>2515.7896708782791</v>
      </c>
      <c r="O318" s="56">
        <f t="shared" si="153"/>
        <v>5822.9275428438996</v>
      </c>
      <c r="P318" s="56"/>
      <c r="Q318" s="56"/>
      <c r="R318" s="56"/>
      <c r="S318" s="56"/>
      <c r="T318" s="56"/>
      <c r="U318" s="135">
        <f t="shared" si="154"/>
        <v>1</v>
      </c>
      <c r="V318" s="107">
        <f t="shared" si="154"/>
        <v>1</v>
      </c>
      <c r="W318" s="107">
        <f t="shared" si="154"/>
        <v>1</v>
      </c>
      <c r="X318" s="107">
        <f t="shared" si="154"/>
        <v>1</v>
      </c>
    </row>
    <row r="319" spans="2:24" ht="15.75" collapsed="1" thickBot="1" x14ac:dyDescent="0.3">
      <c r="B319" s="57" t="s">
        <v>128</v>
      </c>
      <c r="C319" s="58">
        <v>8</v>
      </c>
      <c r="D319" s="66">
        <v>42219</v>
      </c>
      <c r="E319" s="66">
        <v>42396</v>
      </c>
      <c r="F319" s="59" t="s">
        <v>12</v>
      </c>
      <c r="G319" s="70">
        <f>AVERAGE(G311:G318)</f>
        <v>19731.412499999995</v>
      </c>
      <c r="H319" s="102">
        <f ca="1">((L319/AmountInvested)+1)^(1/Frac10day)-1</f>
        <v>20344.271999999957</v>
      </c>
      <c r="I319" s="65">
        <f ca="1">((M319/AmountInvested)+1)^(1/Frac25day)-1</f>
        <v>72.537000000000077</v>
      </c>
      <c r="J319" s="65">
        <f ca="1">((N319/AmountInvested)+1)^(1/Frac50day)-1</f>
        <v>4.479000000000001</v>
      </c>
      <c r="K319" s="103">
        <f ca="1">((O319/AmountInvested)+1)^(1/Frac99day)-1</f>
        <v>1.9609999999999999</v>
      </c>
      <c r="L319" s="60">
        <f ca="1">AVERAGE(OFFSET(L311,,,IncludeRanks))</f>
        <v>3919.2376560500834</v>
      </c>
      <c r="M319" s="60">
        <f ca="1">AVERAGE(OFFSET(M311,,,IncludeRanks))</f>
        <v>5006.5559100631181</v>
      </c>
      <c r="N319" s="60">
        <f ca="1">AVERAGE(OFFSET(N311,,,IncludeRanks))</f>
        <v>3985.8316294090564</v>
      </c>
      <c r="O319" s="61">
        <f ca="1">AVERAGE(OFFSET(O311,,,IncludeRanks))</f>
        <v>5206.4419120088969</v>
      </c>
      <c r="P319" s="61">
        <v>-779</v>
      </c>
      <c r="Q319" s="61">
        <v>1783</v>
      </c>
      <c r="R319" s="61">
        <v>246</v>
      </c>
      <c r="S319" s="61">
        <v>7731</v>
      </c>
      <c r="T319" s="61"/>
      <c r="U319" s="136">
        <f ca="1">SUM(OFFSET(U311,,,IncludeRanks))/IncludeRanks</f>
        <v>1</v>
      </c>
      <c r="V319" s="136">
        <f ca="1">SUM(OFFSET(V311,,,IncludeRanks))/IncludeRanks</f>
        <v>1</v>
      </c>
      <c r="W319" s="136">
        <f ca="1">SUM(OFFSET(W311,,,IncludeRanks))/IncludeRanks</f>
        <v>1</v>
      </c>
      <c r="X319" s="136">
        <f ca="1">SUM(OFFSET(X311,,,IncludeRanks))/IncludeRanks</f>
        <v>1</v>
      </c>
    </row>
    <row r="320" spans="2:24" x14ac:dyDescent="0.25">
      <c r="U320" s="138"/>
      <c r="V320" s="138"/>
      <c r="W320" s="138"/>
      <c r="X320" s="138"/>
    </row>
    <row r="321" spans="2:24" x14ac:dyDescent="0.25">
      <c r="E321" t="s">
        <v>160</v>
      </c>
      <c r="F321" s="33"/>
      <c r="G321" s="152">
        <v>1</v>
      </c>
      <c r="K321" t="s">
        <v>106</v>
      </c>
      <c r="L321" s="32">
        <f ca="1">SUBTOTAL(101, L19,L29,L39,L49,L59,L69,L79,L89,L99,L109,L119,L129,L139,L149,L159,L169,L179,L189,L199,L209,L219,L229,L239,L249,L259,L269,L279,L289,L299,L309,L319)</f>
        <v>465.85572379012046</v>
      </c>
      <c r="M321" s="32">
        <f ca="1">SUBTOTAL(101, M19,M29,M39,M49,M59,M69,M79,M89,M99,M109,M119,M129,M139,M149,M159,M169,M179,M189,M199,M209,M219,M229,M239,M249,M259,M269,M279,M289,M299,M309,M319)</f>
        <v>693.95819463121461</v>
      </c>
      <c r="N321" s="32">
        <f ca="1">SUBTOTAL(101, N19,N29,N39,N49,N59,N69,N79,N89,N99,N109,N119,N129,N139,N149,N159,N169,N179,N189,N199,N209,N219,N229,N239,N249,N259,N269,N279,N289,N299,N309,N319)</f>
        <v>924.19459979793407</v>
      </c>
      <c r="O321" s="32">
        <f ca="1">SUBTOTAL(101, O19,O29,O39,O49,O59,O69,O79,O89,O99,O109,O119,O129,O139,O149,O159,O169,O179,O189,O199,O209,O219,O229,O239,O249,O259,O269,O279,O289,O299,O309,O319)</f>
        <v>-53.009506354630993</v>
      </c>
      <c r="P321" s="32">
        <f>SUBTOTAL(101, P19:P319)</f>
        <v>-187.875</v>
      </c>
      <c r="Q321" s="32">
        <f>SUBTOTAL(101, Q19:Q319)</f>
        <v>724.91666666666663</v>
      </c>
      <c r="R321" s="32">
        <f>SUBTOTAL(101, R19:R319)</f>
        <v>1183.1666666666667</v>
      </c>
      <c r="S321" s="32">
        <f>SUBTOTAL(101, S19:S319)</f>
        <v>1994.5833333333333</v>
      </c>
      <c r="T321" s="32"/>
      <c r="U321" s="138">
        <f ca="1">SUBTOTAL(101, U19,U29,U39,U49,U59,U69,U79,U89,U99,U109,U119,U129,U139,U149,U159,U169,U179,U189,U199,U209,U219,U229,U239,U249,U259,U269,U279,U289,U299,U309,U319)</f>
        <v>0.5</v>
      </c>
      <c r="V321" s="138">
        <f t="shared" ref="V321:X321" ca="1" si="155">SUBTOTAL(101, V19,V29,V39,V49,V59,V69,V79,V89,V99,V109,V119,V129,V139,V149,V159,V169,V179,V189,V199,V209,V219,V229,V239,V249,V259,V269,V279,V289,V299,V309,V319)</f>
        <v>0.58333333333333337</v>
      </c>
      <c r="W321" s="138">
        <f t="shared" ca="1" si="155"/>
        <v>0.58333333333333337</v>
      </c>
      <c r="X321" s="138">
        <f t="shared" ca="1" si="155"/>
        <v>0.5</v>
      </c>
    </row>
    <row r="322" spans="2:24" x14ac:dyDescent="0.25">
      <c r="K322" t="s">
        <v>137</v>
      </c>
      <c r="L322" s="139">
        <f ca="1">((L321/AmountInvested) + 1)^(1/Frac10day)-1</f>
        <v>2.9196050216771363</v>
      </c>
      <c r="M322" s="139">
        <f ca="1">((M321/AmountInvested) + 1)^(1/Frac25day)-1</f>
        <v>1.034816491262073</v>
      </c>
      <c r="N322" s="139">
        <f ca="1">((N321/AmountInvested) + 1)^(1/Frac50day)-1</f>
        <v>0.56549124188806377</v>
      </c>
      <c r="O322" s="139">
        <f ca="1">((O321/AmountInvested) + 1)^(1/Frac99day)-1</f>
        <v>-1.3671285883407269E-2</v>
      </c>
      <c r="P322" s="1">
        <f>((P321/AmountInvested) + 1)^(1/Frac10day)-1</f>
        <v>-0.43390128920606608</v>
      </c>
      <c r="Q322" s="1">
        <f>((Q321/AmountInvested) + 1)^(1/Frac25day)-1</f>
        <v>1.0980614080412043</v>
      </c>
      <c r="R322" s="1">
        <f>((R321/AmountInvested) + 1)^(1/Frac50day)-1</f>
        <v>0.76296654450716384</v>
      </c>
      <c r="S322" s="1">
        <f>((S321/AmountInvested) + 1)^(1/Frac99day)-1</f>
        <v>0.60164365569399325</v>
      </c>
      <c r="T322" s="1"/>
      <c r="U322" s="83"/>
      <c r="V322" s="83"/>
      <c r="W322" s="83"/>
      <c r="X322" s="83"/>
    </row>
    <row r="323" spans="2:24" x14ac:dyDescent="0.25">
      <c r="K323" t="s">
        <v>147</v>
      </c>
      <c r="L323" s="32">
        <f ca="1">SUBTOTAL(108, L19,L29,L39,L49,L59,L69,L79,L89,L99,L109,L119,L129,L139,L149,L159,L169,L179,L189,L199,L209,L219,L229,L239,L249,L259,L269,L279,L289,L299,L309,L319)</f>
        <v>1312.7972136994788</v>
      </c>
      <c r="M323" s="32">
        <f ca="1">SUBTOTAL(108, M19,M29,M39,M49,M59,M69,M79,M89,M99,M109,M119,M129,M139,M149,M159,M169,M179,M189,M199,M209,M219,M229,M239,M249,M259,M269,M279,M289,M299,M309,M319)</f>
        <v>1721.8174433083032</v>
      </c>
      <c r="N323" s="32">
        <f ca="1">SUBTOTAL(108, N19,N29,N39,N49,N59,N69,N79,N89,N99,N109,N119,N129,N139,N149,N159,N169,N179,N189,N199,N209,N219,N229,N239,N249,N259,N269,N279,N289,N299,N309,N319)</f>
        <v>3552.6033824644805</v>
      </c>
      <c r="O323" s="32">
        <f ca="1">SUBTOTAL(108, O19,O29,O39,O49,O59,O69,O79,O89,O99,O109,O119,O129,O139,O149,O159,O169,O179,O189,O199,O209,O219,O229,O239,O249,O259,O269,O279,O289,O299,O309,O319)</f>
        <v>3059.2704184463109</v>
      </c>
      <c r="P323" s="32">
        <f>SUBTOTAL(108,P19:P319)</f>
        <v>852.60890372335041</v>
      </c>
      <c r="Q323" s="32">
        <f>SUBTOTAL(108,Q19:Q319)</f>
        <v>1191.3907460284481</v>
      </c>
      <c r="R323" s="32">
        <f>SUBTOTAL(108,R19:R319)</f>
        <v>2599.0541976307886</v>
      </c>
      <c r="S323" s="32">
        <f>SUBTOTAL(108,S19:S319)</f>
        <v>2968.3559130247318</v>
      </c>
      <c r="T323" s="32"/>
      <c r="U323" s="83"/>
      <c r="V323" s="83"/>
      <c r="W323" s="83"/>
      <c r="X323" s="83"/>
    </row>
    <row r="324" spans="2:24" x14ac:dyDescent="0.25">
      <c r="U324" s="83"/>
      <c r="V324" s="83"/>
      <c r="W324" s="83"/>
      <c r="X324" s="83"/>
    </row>
    <row r="325" spans="2:24" ht="15.75" thickBot="1" x14ac:dyDescent="0.3">
      <c r="U325" s="83"/>
      <c r="V325" s="83"/>
      <c r="W325" s="83"/>
      <c r="X325" s="83"/>
    </row>
    <row r="326" spans="2:24" x14ac:dyDescent="0.25">
      <c r="B326" s="141"/>
      <c r="C326" s="159" t="s">
        <v>157</v>
      </c>
      <c r="D326" s="160"/>
      <c r="E326" s="160"/>
      <c r="F326" s="161"/>
      <c r="U326" s="83"/>
      <c r="V326" s="83"/>
      <c r="W326" s="83"/>
      <c r="X326" s="83"/>
    </row>
    <row r="327" spans="2:24" x14ac:dyDescent="0.25">
      <c r="B327" s="125" t="s">
        <v>159</v>
      </c>
      <c r="C327" s="116" t="s">
        <v>148</v>
      </c>
      <c r="D327" s="116" t="s">
        <v>149</v>
      </c>
      <c r="E327" s="116" t="s">
        <v>150</v>
      </c>
      <c r="F327" s="117" t="s">
        <v>151</v>
      </c>
      <c r="U327" s="83"/>
      <c r="V327" s="83"/>
      <c r="W327" s="83"/>
      <c r="X327" s="83"/>
    </row>
    <row r="328" spans="2:24" hidden="1" x14ac:dyDescent="0.25">
      <c r="B328" s="123"/>
      <c r="C328" s="119">
        <f ca="1">L321</f>
        <v>465.85572379012046</v>
      </c>
      <c r="D328" s="119">
        <f t="shared" ref="D328:F328" ca="1" si="156">M321</f>
        <v>693.95819463121461</v>
      </c>
      <c r="E328" s="119">
        <f t="shared" ca="1" si="156"/>
        <v>924.19459979793407</v>
      </c>
      <c r="F328" s="119">
        <f t="shared" ca="1" si="156"/>
        <v>-53.009506354630993</v>
      </c>
      <c r="G328"/>
      <c r="U328" s="83"/>
      <c r="V328" s="83"/>
      <c r="W328" s="83"/>
      <c r="X328" s="83"/>
    </row>
    <row r="329" spans="2:24" x14ac:dyDescent="0.25">
      <c r="B329" s="123">
        <v>1</v>
      </c>
      <c r="C329" s="119">
        <f t="dataTable" ref="C329:F336" dt2D="0" dtr="0" r1="G321" ca="1"/>
        <v>465.85572379012046</v>
      </c>
      <c r="D329" s="119">
        <v>693.95819463121461</v>
      </c>
      <c r="E329" s="119">
        <v>924.19459979793407</v>
      </c>
      <c r="F329" s="120">
        <v>-53.009506354630993</v>
      </c>
      <c r="U329" s="83"/>
      <c r="V329" s="83"/>
      <c r="W329" s="83"/>
      <c r="X329" s="83"/>
    </row>
    <row r="330" spans="2:24" x14ac:dyDescent="0.25">
      <c r="B330" s="123">
        <v>2</v>
      </c>
      <c r="C330" s="119">
        <v>423.31078346875211</v>
      </c>
      <c r="D330" s="119">
        <v>313.79121591162976</v>
      </c>
      <c r="E330" s="119">
        <v>193.43347360006899</v>
      </c>
      <c r="F330" s="120">
        <v>-469.24951009822377</v>
      </c>
      <c r="U330" s="83"/>
      <c r="V330" s="83"/>
      <c r="W330" s="83"/>
      <c r="X330" s="83"/>
    </row>
    <row r="331" spans="2:24" x14ac:dyDescent="0.25">
      <c r="B331" s="123">
        <v>3</v>
      </c>
      <c r="C331" s="119">
        <v>371.1801856220514</v>
      </c>
      <c r="D331" s="119">
        <v>308.153580095704</v>
      </c>
      <c r="E331" s="119">
        <v>284.21096179287304</v>
      </c>
      <c r="F331" s="120">
        <v>-352.88377727230164</v>
      </c>
      <c r="U331" s="83"/>
      <c r="V331" s="83"/>
      <c r="W331" s="83"/>
      <c r="X331" s="83"/>
    </row>
    <row r="332" spans="2:24" x14ac:dyDescent="0.25">
      <c r="B332" s="123">
        <v>4</v>
      </c>
      <c r="C332" s="119">
        <v>313.16970235424748</v>
      </c>
      <c r="D332" s="119">
        <v>276.92199662745617</v>
      </c>
      <c r="E332" s="119">
        <v>266.36560585367573</v>
      </c>
      <c r="F332" s="120">
        <v>-296.31886520292443</v>
      </c>
      <c r="U332" s="83"/>
      <c r="V332" s="83"/>
      <c r="W332" s="83"/>
      <c r="X332" s="83"/>
    </row>
    <row r="333" spans="2:24" x14ac:dyDescent="0.25">
      <c r="B333" s="123">
        <v>5</v>
      </c>
      <c r="C333" s="119">
        <v>326.19935672730094</v>
      </c>
      <c r="D333" s="119">
        <v>215.54230142532847</v>
      </c>
      <c r="E333" s="119">
        <v>371.80197635335799</v>
      </c>
      <c r="F333" s="120">
        <v>-321.81585719486571</v>
      </c>
      <c r="U333" s="83"/>
      <c r="V333" s="83"/>
      <c r="W333" s="83"/>
      <c r="X333" s="83"/>
    </row>
    <row r="334" spans="2:24" x14ac:dyDescent="0.25">
      <c r="B334" s="123">
        <v>6</v>
      </c>
      <c r="C334" s="119">
        <v>302.41504054662943</v>
      </c>
      <c r="D334" s="119">
        <v>217.54442493744912</v>
      </c>
      <c r="E334" s="119">
        <v>234.2633322435598</v>
      </c>
      <c r="F334" s="120">
        <v>-432.81820255911242</v>
      </c>
      <c r="U334" s="83"/>
      <c r="V334" s="83"/>
      <c r="W334" s="83"/>
      <c r="X334" s="83"/>
    </row>
    <row r="335" spans="2:24" x14ac:dyDescent="0.25">
      <c r="B335" s="123">
        <v>7</v>
      </c>
      <c r="C335" s="119">
        <v>282.2766362035934</v>
      </c>
      <c r="D335" s="119">
        <v>203.14895820303545</v>
      </c>
      <c r="E335" s="119">
        <v>271.6764885372051</v>
      </c>
      <c r="F335" s="120">
        <v>-425.79579453140758</v>
      </c>
      <c r="U335" s="83"/>
      <c r="V335" s="83"/>
      <c r="W335" s="83"/>
      <c r="X335" s="83"/>
    </row>
    <row r="336" spans="2:24" ht="15.75" thickBot="1" x14ac:dyDescent="0.3">
      <c r="B336" s="124">
        <v>8</v>
      </c>
      <c r="C336" s="121">
        <v>239.28467887438853</v>
      </c>
      <c r="D336" s="121">
        <v>194.52583325744499</v>
      </c>
      <c r="E336" s="121">
        <v>246.0211114192123</v>
      </c>
      <c r="F336" s="122">
        <v>-440.48681955070259</v>
      </c>
      <c r="U336" s="83"/>
      <c r="V336" s="83"/>
      <c r="W336" s="83"/>
      <c r="X336" s="83"/>
    </row>
    <row r="337" spans="2:24" ht="15.75" thickBot="1" x14ac:dyDescent="0.3">
      <c r="U337" s="83"/>
      <c r="V337" s="83"/>
      <c r="W337" s="83"/>
      <c r="X337" s="83"/>
    </row>
    <row r="338" spans="2:24" x14ac:dyDescent="0.25">
      <c r="B338" s="141"/>
      <c r="C338" s="159" t="s">
        <v>158</v>
      </c>
      <c r="D338" s="160"/>
      <c r="E338" s="160"/>
      <c r="F338" s="162"/>
      <c r="U338" s="83"/>
      <c r="V338" s="83"/>
      <c r="W338" s="83"/>
      <c r="X338" s="83"/>
    </row>
    <row r="339" spans="2:24" x14ac:dyDescent="0.25">
      <c r="B339" s="125" t="s">
        <v>159</v>
      </c>
      <c r="C339" s="116" t="s">
        <v>148</v>
      </c>
      <c r="D339" s="116" t="s">
        <v>149</v>
      </c>
      <c r="E339" s="116" t="s">
        <v>150</v>
      </c>
      <c r="F339" s="118" t="s">
        <v>151</v>
      </c>
    </row>
    <row r="340" spans="2:24" hidden="1" x14ac:dyDescent="0.25">
      <c r="B340" s="123"/>
      <c r="C340" s="130">
        <f ca="1">L322</f>
        <v>2.9196050216771363</v>
      </c>
      <c r="D340" s="130">
        <f t="shared" ref="D340:F340" ca="1" si="157">M322</f>
        <v>1.034816491262073</v>
      </c>
      <c r="E340" s="130">
        <f t="shared" ca="1" si="157"/>
        <v>0.56549124188806377</v>
      </c>
      <c r="F340" s="130">
        <f t="shared" ca="1" si="157"/>
        <v>-1.3671285883407269E-2</v>
      </c>
      <c r="G340"/>
    </row>
    <row r="341" spans="2:24" x14ac:dyDescent="0.25">
      <c r="B341" s="123">
        <v>1</v>
      </c>
      <c r="C341" s="130">
        <f t="dataTable" ref="C341:F348" dt2D="0" dtr="0" r1="G321" ca="1"/>
        <v>2.9196050216771363</v>
      </c>
      <c r="D341" s="130">
        <v>1.034816491262073</v>
      </c>
      <c r="E341" s="130">
        <v>0.56549124188806377</v>
      </c>
      <c r="F341" s="142">
        <v>-1.3671285883407269E-2</v>
      </c>
    </row>
    <row r="342" spans="2:24" x14ac:dyDescent="0.25">
      <c r="B342" s="123">
        <v>2</v>
      </c>
      <c r="C342" s="130">
        <v>2.4687308996316903</v>
      </c>
      <c r="D342" s="130">
        <v>0.38700032231383119</v>
      </c>
      <c r="E342" s="130">
        <v>0.10201731789141033</v>
      </c>
      <c r="F342" s="142">
        <v>-0.11704068852193183</v>
      </c>
    </row>
    <row r="343" spans="2:24" x14ac:dyDescent="0.25">
      <c r="B343" s="123">
        <v>3</v>
      </c>
      <c r="C343" s="130">
        <v>1.9843199949246118</v>
      </c>
      <c r="D343" s="130">
        <v>0.37899384929874214</v>
      </c>
      <c r="E343" s="130">
        <v>0.15268861075831186</v>
      </c>
      <c r="F343" s="142">
        <v>-8.8848330769786488E-2</v>
      </c>
    </row>
    <row r="344" spans="2:24" x14ac:dyDescent="0.25">
      <c r="B344" s="123">
        <v>4</v>
      </c>
      <c r="C344" s="130">
        <v>1.5221152182686506</v>
      </c>
      <c r="D344" s="130">
        <v>0.33539249643999591</v>
      </c>
      <c r="E344" s="130">
        <v>0.14258267041468264</v>
      </c>
      <c r="F344" s="142">
        <v>-7.4947206356523965E-2</v>
      </c>
    </row>
    <row r="345" spans="2:24" x14ac:dyDescent="0.25">
      <c r="B345" s="123">
        <v>5</v>
      </c>
      <c r="C345" s="130">
        <v>1.6194804247533825</v>
      </c>
      <c r="D345" s="130">
        <v>0.25332068992535373</v>
      </c>
      <c r="E345" s="130">
        <v>0.20333787194936148</v>
      </c>
      <c r="F345" s="142">
        <v>-8.122922195479032E-2</v>
      </c>
    </row>
    <row r="346" spans="2:24" x14ac:dyDescent="0.25">
      <c r="B346" s="123">
        <v>6</v>
      </c>
      <c r="C346" s="130">
        <v>1.4443942492470008</v>
      </c>
      <c r="D346" s="130">
        <v>0.2559239858139537</v>
      </c>
      <c r="E346" s="130">
        <v>0.12458206489164603</v>
      </c>
      <c r="F346" s="142">
        <v>-0.10827280543381756</v>
      </c>
    </row>
    <row r="347" spans="2:24" x14ac:dyDescent="0.25">
      <c r="B347" s="123">
        <v>7</v>
      </c>
      <c r="C347" s="130">
        <v>1.3050402892974682</v>
      </c>
      <c r="D347" s="130">
        <v>0.23731447834499231</v>
      </c>
      <c r="E347" s="130">
        <v>0.14558279338770341</v>
      </c>
      <c r="F347" s="142">
        <v>-0.10657661299180021</v>
      </c>
    </row>
    <row r="348" spans="2:24" ht="15.75" thickBot="1" x14ac:dyDescent="0.3">
      <c r="B348" s="124">
        <v>8</v>
      </c>
      <c r="C348" s="131">
        <v>1.032771347753862</v>
      </c>
      <c r="D348" s="131">
        <v>0.22628702094605613</v>
      </c>
      <c r="E348" s="131">
        <v>0.13114834691813959</v>
      </c>
      <c r="F348" s="143">
        <v>-0.11012282342861868</v>
      </c>
    </row>
    <row r="349" spans="2:24" ht="15.75" thickBot="1" x14ac:dyDescent="0.3"/>
    <row r="350" spans="2:24" x14ac:dyDescent="0.25">
      <c r="B350" s="141"/>
      <c r="C350" s="159" t="s">
        <v>161</v>
      </c>
      <c r="D350" s="160"/>
      <c r="E350" s="160"/>
      <c r="F350" s="162"/>
    </row>
    <row r="351" spans="2:24" x14ac:dyDescent="0.25">
      <c r="B351" s="125" t="s">
        <v>159</v>
      </c>
      <c r="C351" s="116" t="s">
        <v>148</v>
      </c>
      <c r="D351" s="116" t="s">
        <v>149</v>
      </c>
      <c r="E351" s="116" t="s">
        <v>150</v>
      </c>
      <c r="F351" s="118" t="s">
        <v>151</v>
      </c>
    </row>
    <row r="352" spans="2:24" hidden="1" x14ac:dyDescent="0.25">
      <c r="B352" s="123"/>
      <c r="C352" s="126">
        <f ca="1">U321</f>
        <v>0.5</v>
      </c>
      <c r="D352" s="126">
        <f t="shared" ref="D352:F352" ca="1" si="158">V321</f>
        <v>0.58333333333333337</v>
      </c>
      <c r="E352" s="126">
        <f t="shared" ca="1" si="158"/>
        <v>0.58333333333333337</v>
      </c>
      <c r="F352" s="126">
        <f t="shared" ca="1" si="158"/>
        <v>0.5</v>
      </c>
      <c r="G352"/>
    </row>
    <row r="353" spans="2:6" x14ac:dyDescent="0.25">
      <c r="B353" s="123">
        <v>1</v>
      </c>
      <c r="C353" s="126">
        <f t="dataTable" ref="C353:F360" dt2D="0" dtr="0" r1="G321" ca="1"/>
        <v>0.5</v>
      </c>
      <c r="D353" s="126">
        <v>0.58333333333333337</v>
      </c>
      <c r="E353" s="126">
        <v>0.58333333333333337</v>
      </c>
      <c r="F353" s="127">
        <v>0.5</v>
      </c>
    </row>
    <row r="354" spans="2:6" x14ac:dyDescent="0.25">
      <c r="B354" s="123">
        <v>2</v>
      </c>
      <c r="C354" s="126">
        <v>0.52083333333333337</v>
      </c>
      <c r="D354" s="126">
        <v>0.5625</v>
      </c>
      <c r="E354" s="126">
        <v>0.54166666666666663</v>
      </c>
      <c r="F354" s="127">
        <v>0.45833333333333331</v>
      </c>
    </row>
    <row r="355" spans="2:6" x14ac:dyDescent="0.25">
      <c r="B355" s="123">
        <v>3</v>
      </c>
      <c r="C355" s="126">
        <v>0.55555555555555547</v>
      </c>
      <c r="D355" s="126">
        <v>0.59722222222222221</v>
      </c>
      <c r="E355" s="126">
        <v>0.54166666666666663</v>
      </c>
      <c r="F355" s="127">
        <v>0.48611111111111122</v>
      </c>
    </row>
    <row r="356" spans="2:6" x14ac:dyDescent="0.25">
      <c r="B356" s="123">
        <v>4</v>
      </c>
      <c r="C356" s="126">
        <v>0.57291666666666663</v>
      </c>
      <c r="D356" s="126">
        <v>0.60416666666666663</v>
      </c>
      <c r="E356" s="126">
        <v>0.55208333333333337</v>
      </c>
      <c r="F356" s="127">
        <v>0.51041666666666663</v>
      </c>
    </row>
    <row r="357" spans="2:6" x14ac:dyDescent="0.25">
      <c r="B357" s="123">
        <v>5</v>
      </c>
      <c r="C357" s="126">
        <v>0.56666666666666665</v>
      </c>
      <c r="D357" s="126">
        <v>0.6</v>
      </c>
      <c r="E357" s="126">
        <v>0.55833333333333346</v>
      </c>
      <c r="F357" s="127">
        <v>0.50833333333333341</v>
      </c>
    </row>
    <row r="358" spans="2:6" x14ac:dyDescent="0.25">
      <c r="B358" s="123">
        <v>6</v>
      </c>
      <c r="C358" s="126">
        <v>0.57638888888888895</v>
      </c>
      <c r="D358" s="126">
        <v>0.57638888888888884</v>
      </c>
      <c r="E358" s="126">
        <v>0.54861111111111116</v>
      </c>
      <c r="F358" s="127">
        <v>0.48611111111111122</v>
      </c>
    </row>
    <row r="359" spans="2:6" x14ac:dyDescent="0.25">
      <c r="B359" s="123">
        <v>7</v>
      </c>
      <c r="C359" s="126">
        <v>0.56547619047619047</v>
      </c>
      <c r="D359" s="126">
        <v>0.55952380952380953</v>
      </c>
      <c r="E359" s="126">
        <v>0.5535714285714286</v>
      </c>
      <c r="F359" s="127">
        <v>0.48809523809523819</v>
      </c>
    </row>
    <row r="360" spans="2:6" ht="15.75" thickBot="1" x14ac:dyDescent="0.3">
      <c r="B360" s="124">
        <v>8</v>
      </c>
      <c r="C360" s="128">
        <v>0.54166666666666663</v>
      </c>
      <c r="D360" s="128">
        <v>0.546875</v>
      </c>
      <c r="E360" s="128">
        <v>0.546875</v>
      </c>
      <c r="F360" s="129">
        <v>0.484375</v>
      </c>
    </row>
  </sheetData>
  <autoFilter ref="B9:S319">
    <filterColumn colId="0">
      <filters>
        <filter val="A (Agilant)"/>
        <filter val="B (Barnes Group Inc.)"/>
        <filter val="C (Citigroup Inc.)"/>
        <filter val="D (Dominion Resources, Inc.)"/>
        <filter val="E (Eni SpA)"/>
        <filter val="F (Ford Motor Co.)"/>
        <filter val="G (Genpact Limited)"/>
        <filter val="H (Hyatt Hotels Corporation)"/>
        <filter val="I (IntelSat S.A.)"/>
        <filter val="K (Kellog Company)"/>
        <filter val="L (Loews Corporation)"/>
        <filter val="M (Macy's, Inc.)"/>
        <filter val="N (NetSuite, Inc.)"/>
        <filter val="O (Realty Income Corporation)"/>
        <filter val="P (Pandora Media, Inc.)"/>
        <filter val="Q (Quintiles IMS Holdings, Inc.)"/>
        <filter val="R (Ryder System, Inc.)"/>
        <filter val="S (Sprint Corporation)"/>
        <filter val="T (AT&amp;T, Inc.)"/>
        <filter val="V (Visa Inc.)"/>
        <filter val="W (Wayfair, Inc.)"/>
        <filter val="X (United States Steel Corp.)"/>
        <filter val="Y (Alleghany Corporation)"/>
        <filter val="Z (Zillow Group, Inc.)"/>
      </filters>
    </filterColumn>
  </autoFilter>
  <mergeCells count="3">
    <mergeCell ref="C326:F326"/>
    <mergeCell ref="C338:F338"/>
    <mergeCell ref="C350:F350"/>
  </mergeCells>
  <dataValidations disablePrompts="1" count="1">
    <dataValidation type="list" allowBlank="1" showInputMessage="1" showErrorMessage="1" sqref="G321">
      <formula1>"1,2,3,4,5,6,7,8"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Settings</vt:lpstr>
      <vt:lpstr>Summary EMA FOM Opt</vt:lpstr>
      <vt:lpstr>AmountInvested</vt:lpstr>
      <vt:lpstr>Frac100day</vt:lpstr>
      <vt:lpstr>Frac10day</vt:lpstr>
      <vt:lpstr>Frac25day</vt:lpstr>
      <vt:lpstr>Frac50day</vt:lpstr>
      <vt:lpstr>Frac99day</vt:lpstr>
      <vt:lpstr>IncludeRanks</vt:lpstr>
      <vt:lpstr>PeriodsPerYear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MacLean</cp:lastModifiedBy>
  <dcterms:created xsi:type="dcterms:W3CDTF">2016-10-31T18:06:54Z</dcterms:created>
  <dcterms:modified xsi:type="dcterms:W3CDTF">2016-12-12T22:06:23Z</dcterms:modified>
</cp:coreProperties>
</file>