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ignalgorithm\Analysis\"/>
    </mc:Choice>
  </mc:AlternateContent>
  <bookViews>
    <workbookView xWindow="0" yWindow="0" windowWidth="20490" windowHeight="9510"/>
  </bookViews>
  <sheets>
    <sheet name="Signalgorithm Summary Oct 2016" sheetId="3" r:id="rId1"/>
  </sheets>
  <definedNames>
    <definedName name="_xlnm._FilterDatabase" localSheetId="0" hidden="1">'Signalgorithm Summary Oct 2016'!$A$1:$R$27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" i="3"/>
  <c r="M30" i="3"/>
  <c r="K30" i="3"/>
  <c r="F30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" i="3"/>
  <c r="E30" i="3"/>
  <c r="M29" i="3"/>
  <c r="K29" i="3"/>
  <c r="J29" i="3"/>
  <c r="F29" i="3"/>
  <c r="E29" i="3"/>
  <c r="P27" i="3"/>
  <c r="Q27" i="3" s="1"/>
  <c r="N27" i="3"/>
  <c r="L27" i="3"/>
  <c r="H27" i="3"/>
  <c r="P26" i="3"/>
  <c r="Q26" i="3" s="1"/>
  <c r="N26" i="3"/>
  <c r="L26" i="3"/>
  <c r="H26" i="3"/>
  <c r="P25" i="3"/>
  <c r="Q25" i="3" s="1"/>
  <c r="N25" i="3"/>
  <c r="L25" i="3"/>
  <c r="H25" i="3"/>
  <c r="P24" i="3"/>
  <c r="Q24" i="3" s="1"/>
  <c r="N24" i="3"/>
  <c r="G24" i="3"/>
  <c r="H24" i="3" s="1"/>
  <c r="P23" i="3"/>
  <c r="Q23" i="3" s="1"/>
  <c r="N23" i="3"/>
  <c r="L23" i="3"/>
  <c r="H23" i="3"/>
  <c r="P22" i="3"/>
  <c r="Q22" i="3" s="1"/>
  <c r="N22" i="3"/>
  <c r="L22" i="3"/>
  <c r="H22" i="3"/>
  <c r="P21" i="3"/>
  <c r="Q21" i="3" s="1"/>
  <c r="N21" i="3"/>
  <c r="L21" i="3"/>
  <c r="H21" i="3"/>
  <c r="P20" i="3"/>
  <c r="Q20" i="3" s="1"/>
  <c r="N20" i="3"/>
  <c r="L20" i="3"/>
  <c r="G20" i="3"/>
  <c r="H20" i="3" s="1"/>
  <c r="P19" i="3"/>
  <c r="Q19" i="3" s="1"/>
  <c r="N19" i="3"/>
  <c r="L19" i="3"/>
  <c r="H19" i="3"/>
  <c r="P18" i="3"/>
  <c r="Q18" i="3" s="1"/>
  <c r="N18" i="3"/>
  <c r="L18" i="3"/>
  <c r="G18" i="3"/>
  <c r="H18" i="3" s="1"/>
  <c r="P17" i="3"/>
  <c r="Q17" i="3" s="1"/>
  <c r="N17" i="3"/>
  <c r="L17" i="3"/>
  <c r="H17" i="3"/>
  <c r="P16" i="3"/>
  <c r="Q16" i="3" s="1"/>
  <c r="N16" i="3"/>
  <c r="L16" i="3"/>
  <c r="H16" i="3"/>
  <c r="P15" i="3"/>
  <c r="Q15" i="3" s="1"/>
  <c r="N15" i="3"/>
  <c r="H15" i="3"/>
  <c r="P14" i="3"/>
  <c r="Q14" i="3" s="1"/>
  <c r="N14" i="3"/>
  <c r="L14" i="3"/>
  <c r="H14" i="3"/>
  <c r="P13" i="3"/>
  <c r="Q13" i="3" s="1"/>
  <c r="N13" i="3"/>
  <c r="L13" i="3"/>
  <c r="H13" i="3"/>
  <c r="P12" i="3"/>
  <c r="Q12" i="3" s="1"/>
  <c r="N12" i="3"/>
  <c r="L12" i="3"/>
  <c r="H12" i="3"/>
  <c r="P11" i="3"/>
  <c r="Q11" i="3" s="1"/>
  <c r="N11" i="3"/>
  <c r="H11" i="3"/>
  <c r="P10" i="3"/>
  <c r="Q10" i="3" s="1"/>
  <c r="N10" i="3"/>
  <c r="L10" i="3"/>
  <c r="H10" i="3"/>
  <c r="P9" i="3"/>
  <c r="Q9" i="3" s="1"/>
  <c r="N9" i="3"/>
  <c r="H9" i="3"/>
  <c r="P8" i="3"/>
  <c r="Q8" i="3" s="1"/>
  <c r="N8" i="3"/>
  <c r="L8" i="3"/>
  <c r="H8" i="3"/>
  <c r="P7" i="3"/>
  <c r="Q7" i="3" s="1"/>
  <c r="N7" i="3"/>
  <c r="L7" i="3"/>
  <c r="H7" i="3"/>
  <c r="P6" i="3"/>
  <c r="Q6" i="3" s="1"/>
  <c r="N6" i="3"/>
  <c r="L6" i="3"/>
  <c r="H6" i="3"/>
  <c r="P5" i="3"/>
  <c r="Q5" i="3" s="1"/>
  <c r="N5" i="3"/>
  <c r="L5" i="3"/>
  <c r="H5" i="3"/>
  <c r="P4" i="3"/>
  <c r="Q4" i="3" s="1"/>
  <c r="N4" i="3"/>
  <c r="L4" i="3"/>
  <c r="L30" i="3" s="1"/>
  <c r="H4" i="3"/>
  <c r="P3" i="3"/>
  <c r="Q3" i="3" s="1"/>
  <c r="N3" i="3"/>
  <c r="H3" i="3"/>
  <c r="P2" i="3"/>
  <c r="Q2" i="3" s="1"/>
  <c r="N2" i="3"/>
  <c r="H2" i="3"/>
  <c r="O29" i="3" l="1"/>
  <c r="O30" i="3"/>
  <c r="K31" i="3"/>
  <c r="M31" i="3"/>
  <c r="L29" i="3"/>
  <c r="L31" i="3" s="1"/>
  <c r="E31" i="3"/>
  <c r="F31" i="3"/>
  <c r="R30" i="3"/>
  <c r="Q30" i="3"/>
  <c r="N30" i="3"/>
  <c r="P30" i="3"/>
  <c r="R29" i="3"/>
  <c r="Q29" i="3"/>
  <c r="N29" i="3"/>
  <c r="P29" i="3"/>
</calcChain>
</file>

<file path=xl/comments1.xml><?xml version="1.0" encoding="utf-8"?>
<comments xmlns="http://schemas.openxmlformats.org/spreadsheetml/2006/main">
  <authors>
    <author>Andrew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Andrew:</t>
        </r>
        <r>
          <rPr>
            <sz val="9"/>
            <color indexed="81"/>
            <rFont val="Tahoma"/>
            <family val="2"/>
          </rPr>
          <t xml:space="preserve">
Since Publication
Until Oct update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Andrew:</t>
        </r>
        <r>
          <rPr>
            <sz val="9"/>
            <color indexed="81"/>
            <rFont val="Tahoma"/>
            <family val="2"/>
          </rPr>
          <t xml:space="preserve">
at Oct update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Andrew:</t>
        </r>
        <r>
          <rPr>
            <sz val="9"/>
            <color indexed="81"/>
            <rFont val="Tahoma"/>
            <family val="2"/>
          </rPr>
          <t xml:space="preserve">
Used 3 period SMA for monthly data, 50 period for daily, 10 period for weekly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Andrew:</t>
        </r>
        <r>
          <rPr>
            <sz val="9"/>
            <color indexed="81"/>
            <rFont val="Tahoma"/>
            <family val="2"/>
          </rPr>
          <t xml:space="preserve">
Or Short hold, peak opportunity. Shorts are red. </t>
        </r>
      </text>
    </comment>
  </commentList>
</comments>
</file>

<file path=xl/sharedStrings.xml><?xml version="1.0" encoding="utf-8"?>
<sst xmlns="http://schemas.openxmlformats.org/spreadsheetml/2006/main" count="96" uniqueCount="65">
  <si>
    <t>d</t>
  </si>
  <si>
    <t>TSLA</t>
  </si>
  <si>
    <t>m</t>
  </si>
  <si>
    <t>BRK</t>
  </si>
  <si>
    <t>w</t>
  </si>
  <si>
    <t>GOOGL</t>
  </si>
  <si>
    <t>DIS</t>
  </si>
  <si>
    <t>GLD</t>
  </si>
  <si>
    <t>TQQQ</t>
  </si>
  <si>
    <t>AAPL</t>
  </si>
  <si>
    <t>UWTI</t>
  </si>
  <si>
    <t>TNA</t>
  </si>
  <si>
    <t>FAS</t>
  </si>
  <si>
    <t>DUST</t>
  </si>
  <si>
    <t>IBM</t>
  </si>
  <si>
    <t>NUGT</t>
  </si>
  <si>
    <t>GILD</t>
  </si>
  <si>
    <t>PANW</t>
  </si>
  <si>
    <t>MSFT</t>
  </si>
  <si>
    <t>SPY</t>
  </si>
  <si>
    <t>MU</t>
  </si>
  <si>
    <t>WMT</t>
  </si>
  <si>
    <t>LRN</t>
  </si>
  <si>
    <t>Symbol</t>
  </si>
  <si>
    <t>Cat</t>
  </si>
  <si>
    <t>First Publ</t>
  </si>
  <si>
    <t>Last update</t>
  </si>
  <si>
    <t>Alg Ret</t>
  </si>
  <si>
    <t>BH Ret</t>
  </si>
  <si>
    <t>Peaked</t>
  </si>
  <si>
    <t>bms aco</t>
  </si>
  <si>
    <t>bcs ahc</t>
  </si>
  <si>
    <t>aoo ahci</t>
  </si>
  <si>
    <t>SMA Return</t>
  </si>
  <si>
    <t>bac maco</t>
  </si>
  <si>
    <t>buc mauo</t>
  </si>
  <si>
    <t>bcc acs</t>
  </si>
  <si>
    <t>bpo amo</t>
  </si>
  <si>
    <t>maoc acci</t>
  </si>
  <si>
    <t>aos aho</t>
  </si>
  <si>
    <t>mbuci mbcc</t>
  </si>
  <si>
    <t>masc bao</t>
  </si>
  <si>
    <t>bes bho</t>
  </si>
  <si>
    <t>aco bas</t>
  </si>
  <si>
    <t>mamoi maac</t>
  </si>
  <si>
    <t>maoo bcs</t>
  </si>
  <si>
    <t>bpo bco</t>
  </si>
  <si>
    <t>aus als</t>
  </si>
  <si>
    <t>bco aoo</t>
  </si>
  <si>
    <t>bos ato</t>
  </si>
  <si>
    <t>mauci ahs</t>
  </si>
  <si>
    <t>als buoi</t>
  </si>
  <si>
    <t>bps malo</t>
  </si>
  <si>
    <t>acs als</t>
  </si>
  <si>
    <t>beo aco</t>
  </si>
  <si>
    <t>Alg Opportunity for gain</t>
  </si>
  <si>
    <t>Alg opp for loss</t>
  </si>
  <si>
    <t>Made Profit</t>
  </si>
  <si>
    <t>Gain Opportunity</t>
  </si>
  <si>
    <t>Buy-hold made profit</t>
  </si>
  <si>
    <t>vs. SMA Return</t>
  </si>
  <si>
    <t>Strategy</t>
  </si>
  <si>
    <t>Days to peak</t>
  </si>
  <si>
    <t>Opportunity B-H S-H</t>
  </si>
  <si>
    <t>vs B-H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</si>
</sst>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37" fontId="0" fillId="2" borderId="0" xfId="0" applyNumberFormat="1" applyFill="1"/>
    <xf numFmtId="37" fontId="0" fillId="3" borderId="0" xfId="0" applyNumberFormat="1" applyFill="1"/>
    <xf numFmtId="37" fontId="0" fillId="0" borderId="0" xfId="0" applyNumberFormat="1" applyFill="1"/>
    <xf numFmtId="0" fontId="0" fillId="4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wrapText="1"/>
    </xf>
    <xf numFmtId="37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O1" sqref="O1"/>
    </sheetView>
  </sheetViews>
  <sheetFormatPr defaultRowHeight="15" x14ac:dyDescent="0.25"/>
  <cols>
    <col min="1" max="1" width="6.5" bestFit="1" customWidth="1"/>
    <col min="2" max="2" width="3.375" bestFit="1" customWidth="1"/>
    <col min="3" max="3" width="9.375" bestFit="1" customWidth="1"/>
    <col min="4" max="4" width="10.375" bestFit="1" customWidth="1"/>
    <col min="5" max="5" width="7" bestFit="1" customWidth="1"/>
    <col min="6" max="6" width="8.125" customWidth="1"/>
    <col min="7" max="7" width="10.375" bestFit="1" customWidth="1"/>
    <col min="8" max="8" width="6.375" bestFit="1" customWidth="1"/>
    <col min="9" max="9" width="10.5" bestFit="1" customWidth="1"/>
    <col min="10" max="10" width="6.5" bestFit="1" customWidth="1"/>
    <col min="11" max="11" width="8.75" bestFit="1" customWidth="1"/>
    <col min="12" max="12" width="7.625" bestFit="1" customWidth="1"/>
    <col min="13" max="13" width="8.75" bestFit="1" customWidth="1"/>
    <col min="14" max="14" width="4.875" bestFit="1" customWidth="1"/>
    <col min="15" max="15" width="7.625" bestFit="1" customWidth="1"/>
    <col min="16" max="16" width="6.125" bestFit="1" customWidth="1"/>
    <col min="17" max="17" width="10.75" customWidth="1"/>
  </cols>
  <sheetData>
    <row r="1" spans="1:18" s="11" customFormat="1" ht="51" customHeight="1" x14ac:dyDescent="0.25">
      <c r="A1" s="11" t="s">
        <v>23</v>
      </c>
      <c r="B1" s="11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62</v>
      </c>
      <c r="I1" s="11" t="s">
        <v>61</v>
      </c>
      <c r="J1" s="11" t="s">
        <v>33</v>
      </c>
      <c r="K1" s="12" t="s">
        <v>55</v>
      </c>
      <c r="L1" s="12" t="s">
        <v>56</v>
      </c>
      <c r="M1" s="12" t="s">
        <v>63</v>
      </c>
      <c r="N1" s="11" t="s">
        <v>64</v>
      </c>
      <c r="O1" s="11" t="s">
        <v>60</v>
      </c>
      <c r="P1" s="11" t="s">
        <v>57</v>
      </c>
      <c r="Q1" s="11" t="s">
        <v>58</v>
      </c>
      <c r="R1" s="11" t="s">
        <v>59</v>
      </c>
    </row>
    <row r="2" spans="1:18" x14ac:dyDescent="0.25">
      <c r="A2" t="s">
        <v>3</v>
      </c>
      <c r="B2" t="s">
        <v>4</v>
      </c>
      <c r="C2" s="1">
        <v>42265</v>
      </c>
      <c r="D2" s="1">
        <v>42664</v>
      </c>
      <c r="E2">
        <v>266</v>
      </c>
      <c r="F2">
        <v>936</v>
      </c>
      <c r="G2" s="1">
        <v>42611</v>
      </c>
      <c r="H2">
        <f t="shared" ref="H2:H26" si="0">G2-C2</f>
        <v>346</v>
      </c>
      <c r="I2" t="s">
        <v>38</v>
      </c>
      <c r="J2">
        <v>-893</v>
      </c>
      <c r="K2" s="4">
        <v>713</v>
      </c>
      <c r="L2" s="4">
        <v>-812</v>
      </c>
      <c r="M2" s="4">
        <v>1412</v>
      </c>
      <c r="N2">
        <f t="shared" ref="N2:N27" si="1">IF(E2&gt;F2,1,IF(E2=F2,0,-1))</f>
        <v>-1</v>
      </c>
      <c r="O2">
        <f>IF(E2&gt;J2,1,-1)</f>
        <v>1</v>
      </c>
      <c r="P2">
        <f t="shared" ref="P2:P27" si="2">IF(E2&gt;0, 1, -1)</f>
        <v>1</v>
      </c>
      <c r="Q2">
        <f t="shared" ref="Q2:Q27" si="3">IF(P2=1,1,IF(K2&gt;1000,1,-1))</f>
        <v>1</v>
      </c>
      <c r="R2">
        <f t="shared" ref="R2:R27" si="4">IF(F2&gt;0, 1,-1)</f>
        <v>1</v>
      </c>
    </row>
    <row r="3" spans="1:18" x14ac:dyDescent="0.25">
      <c r="A3" t="s">
        <v>5</v>
      </c>
      <c r="B3" t="s">
        <v>4</v>
      </c>
      <c r="C3" s="1">
        <v>42264</v>
      </c>
      <c r="D3" s="1">
        <v>42664</v>
      </c>
      <c r="E3">
        <v>2258</v>
      </c>
      <c r="F3">
        <v>2293</v>
      </c>
      <c r="G3" s="1">
        <v>42616</v>
      </c>
      <c r="H3">
        <f t="shared" si="0"/>
        <v>352</v>
      </c>
      <c r="I3" t="s">
        <v>34</v>
      </c>
      <c r="J3">
        <v>-1786</v>
      </c>
      <c r="K3" s="4">
        <v>627</v>
      </c>
      <c r="L3" s="4">
        <v>-2716</v>
      </c>
      <c r="M3" s="4">
        <v>5024</v>
      </c>
      <c r="N3">
        <f t="shared" si="1"/>
        <v>-1</v>
      </c>
      <c r="O3">
        <f t="shared" ref="O3:O27" si="5">IF(E3&gt;J3,1,-1)</f>
        <v>1</v>
      </c>
      <c r="P3">
        <f t="shared" si="2"/>
        <v>1</v>
      </c>
      <c r="Q3">
        <f t="shared" si="3"/>
        <v>1</v>
      </c>
      <c r="R3">
        <f t="shared" si="4"/>
        <v>1</v>
      </c>
    </row>
    <row r="4" spans="1:18" x14ac:dyDescent="0.25">
      <c r="A4" t="s">
        <v>6</v>
      </c>
      <c r="B4" t="s">
        <v>0</v>
      </c>
      <c r="C4" s="1">
        <v>42256</v>
      </c>
      <c r="D4" s="1">
        <v>42664</v>
      </c>
      <c r="E4">
        <v>-1844</v>
      </c>
      <c r="F4">
        <v>-1162</v>
      </c>
      <c r="G4" s="1">
        <v>42266</v>
      </c>
      <c r="H4">
        <f t="shared" si="0"/>
        <v>10</v>
      </c>
      <c r="I4" t="s">
        <v>37</v>
      </c>
      <c r="J4">
        <v>616</v>
      </c>
      <c r="K4" s="4">
        <v>458</v>
      </c>
      <c r="L4" s="4">
        <f>7679-10000</f>
        <v>-2321</v>
      </c>
      <c r="M4" s="6">
        <v>1641</v>
      </c>
      <c r="N4">
        <f t="shared" si="1"/>
        <v>-1</v>
      </c>
      <c r="O4">
        <f t="shared" si="5"/>
        <v>-1</v>
      </c>
      <c r="P4">
        <f t="shared" si="2"/>
        <v>-1</v>
      </c>
      <c r="Q4">
        <f t="shared" si="3"/>
        <v>-1</v>
      </c>
      <c r="R4">
        <f t="shared" si="4"/>
        <v>-1</v>
      </c>
    </row>
    <row r="5" spans="1:18" x14ac:dyDescent="0.25">
      <c r="A5" t="s">
        <v>7</v>
      </c>
      <c r="B5" t="s">
        <v>0</v>
      </c>
      <c r="C5" s="1">
        <v>42252</v>
      </c>
      <c r="D5" s="1">
        <v>42664</v>
      </c>
      <c r="E5">
        <v>-619</v>
      </c>
      <c r="F5">
        <v>1326</v>
      </c>
      <c r="G5" s="1">
        <v>42368</v>
      </c>
      <c r="H5">
        <f t="shared" si="0"/>
        <v>116</v>
      </c>
      <c r="I5" t="s">
        <v>32</v>
      </c>
      <c r="J5">
        <v>300</v>
      </c>
      <c r="K5" s="4">
        <v>335</v>
      </c>
      <c r="L5" s="4">
        <f>8085-10000</f>
        <v>-1915</v>
      </c>
      <c r="M5" s="4">
        <v>2077</v>
      </c>
      <c r="N5">
        <f t="shared" si="1"/>
        <v>-1</v>
      </c>
      <c r="O5">
        <f t="shared" si="5"/>
        <v>-1</v>
      </c>
      <c r="P5">
        <f t="shared" si="2"/>
        <v>-1</v>
      </c>
      <c r="Q5">
        <f t="shared" si="3"/>
        <v>-1</v>
      </c>
      <c r="R5">
        <f t="shared" si="4"/>
        <v>1</v>
      </c>
    </row>
    <row r="6" spans="1:18" x14ac:dyDescent="0.25">
      <c r="A6" t="s">
        <v>7</v>
      </c>
      <c r="B6" t="s">
        <v>0</v>
      </c>
      <c r="C6" s="1">
        <v>42252</v>
      </c>
      <c r="D6" s="1">
        <v>42664</v>
      </c>
      <c r="E6">
        <v>-622</v>
      </c>
      <c r="F6">
        <v>1326</v>
      </c>
      <c r="G6" s="1">
        <v>42368</v>
      </c>
      <c r="H6">
        <f t="shared" si="0"/>
        <v>116</v>
      </c>
      <c r="I6" t="s">
        <v>31</v>
      </c>
      <c r="J6">
        <v>300</v>
      </c>
      <c r="K6" s="4">
        <v>867</v>
      </c>
      <c r="L6" s="4">
        <f>8854-10000</f>
        <v>-1146</v>
      </c>
      <c r="M6" s="4">
        <v>2077</v>
      </c>
      <c r="N6">
        <f t="shared" si="1"/>
        <v>-1</v>
      </c>
      <c r="O6">
        <f t="shared" si="5"/>
        <v>-1</v>
      </c>
      <c r="P6">
        <f t="shared" si="2"/>
        <v>-1</v>
      </c>
      <c r="Q6">
        <f t="shared" si="3"/>
        <v>-1</v>
      </c>
      <c r="R6">
        <f t="shared" si="4"/>
        <v>1</v>
      </c>
    </row>
    <row r="7" spans="1:18" x14ac:dyDescent="0.25">
      <c r="A7" t="s">
        <v>1</v>
      </c>
      <c r="B7" t="s">
        <v>0</v>
      </c>
      <c r="C7" s="1">
        <v>42243</v>
      </c>
      <c r="D7" s="1">
        <v>42664</v>
      </c>
      <c r="E7" s="8">
        <v>3167</v>
      </c>
      <c r="F7">
        <v>-1381</v>
      </c>
      <c r="G7" s="1">
        <v>42506</v>
      </c>
      <c r="H7">
        <f t="shared" si="0"/>
        <v>263</v>
      </c>
      <c r="I7" t="s">
        <v>39</v>
      </c>
      <c r="J7">
        <v>2586</v>
      </c>
      <c r="K7" s="4">
        <v>3167</v>
      </c>
      <c r="L7" s="4">
        <f>7878-10000</f>
        <v>-2122</v>
      </c>
      <c r="M7" s="6">
        <v>3839</v>
      </c>
      <c r="N7">
        <f t="shared" si="1"/>
        <v>1</v>
      </c>
      <c r="O7">
        <f t="shared" si="5"/>
        <v>1</v>
      </c>
      <c r="P7">
        <f t="shared" si="2"/>
        <v>1</v>
      </c>
      <c r="Q7">
        <f t="shared" si="3"/>
        <v>1</v>
      </c>
      <c r="R7">
        <f t="shared" si="4"/>
        <v>-1</v>
      </c>
    </row>
    <row r="8" spans="1:18" x14ac:dyDescent="0.25">
      <c r="A8" t="s">
        <v>8</v>
      </c>
      <c r="B8" t="s">
        <v>4</v>
      </c>
      <c r="C8" s="1">
        <v>42235</v>
      </c>
      <c r="D8" s="1">
        <v>42664</v>
      </c>
      <c r="E8">
        <v>-194</v>
      </c>
      <c r="F8">
        <v>745</v>
      </c>
      <c r="G8" s="1">
        <v>42338</v>
      </c>
      <c r="H8">
        <f t="shared" si="0"/>
        <v>103</v>
      </c>
      <c r="I8" t="s">
        <v>40</v>
      </c>
      <c r="J8">
        <v>-2074</v>
      </c>
      <c r="K8" s="5">
        <v>2413</v>
      </c>
      <c r="L8" s="4">
        <f>7171-10000</f>
        <v>-2829</v>
      </c>
      <c r="M8" s="6">
        <v>3836</v>
      </c>
      <c r="N8">
        <f t="shared" si="1"/>
        <v>-1</v>
      </c>
      <c r="O8">
        <f t="shared" si="5"/>
        <v>1</v>
      </c>
      <c r="P8">
        <f t="shared" si="2"/>
        <v>-1</v>
      </c>
      <c r="Q8">
        <f t="shared" si="3"/>
        <v>1</v>
      </c>
      <c r="R8">
        <f t="shared" si="4"/>
        <v>1</v>
      </c>
    </row>
    <row r="9" spans="1:18" x14ac:dyDescent="0.25">
      <c r="A9" t="s">
        <v>8</v>
      </c>
      <c r="B9" t="s">
        <v>4</v>
      </c>
      <c r="C9" s="1">
        <v>42235</v>
      </c>
      <c r="D9" s="1">
        <v>42663</v>
      </c>
      <c r="E9">
        <v>745</v>
      </c>
      <c r="F9">
        <v>745</v>
      </c>
      <c r="G9" s="1">
        <v>42639</v>
      </c>
      <c r="H9">
        <f t="shared" si="0"/>
        <v>404</v>
      </c>
      <c r="I9" t="s">
        <v>30</v>
      </c>
      <c r="J9">
        <v>-2074</v>
      </c>
      <c r="K9" s="4">
        <v>1307</v>
      </c>
      <c r="L9" s="4">
        <v>-3836</v>
      </c>
      <c r="M9" s="6">
        <v>3836</v>
      </c>
      <c r="N9">
        <f t="shared" si="1"/>
        <v>0</v>
      </c>
      <c r="O9">
        <f t="shared" si="5"/>
        <v>1</v>
      </c>
      <c r="P9">
        <f t="shared" si="2"/>
        <v>1</v>
      </c>
      <c r="Q9">
        <f t="shared" si="3"/>
        <v>1</v>
      </c>
      <c r="R9">
        <f t="shared" si="4"/>
        <v>1</v>
      </c>
    </row>
    <row r="10" spans="1:18" x14ac:dyDescent="0.25">
      <c r="A10" t="s">
        <v>9</v>
      </c>
      <c r="B10" t="s">
        <v>2</v>
      </c>
      <c r="C10" s="1">
        <v>42233</v>
      </c>
      <c r="D10" s="1">
        <v>42663</v>
      </c>
      <c r="E10">
        <v>-484</v>
      </c>
      <c r="F10">
        <v>-484</v>
      </c>
      <c r="G10" s="1">
        <v>42125</v>
      </c>
      <c r="H10">
        <f t="shared" si="0"/>
        <v>-108</v>
      </c>
      <c r="I10" t="s">
        <v>42</v>
      </c>
      <c r="J10">
        <v>-3562</v>
      </c>
      <c r="K10" s="4">
        <v>0</v>
      </c>
      <c r="L10" s="4">
        <f>7846-10000</f>
        <v>-2154</v>
      </c>
      <c r="M10" s="6">
        <v>2154</v>
      </c>
      <c r="N10">
        <f t="shared" si="1"/>
        <v>0</v>
      </c>
      <c r="O10">
        <f t="shared" si="5"/>
        <v>1</v>
      </c>
      <c r="P10">
        <f t="shared" si="2"/>
        <v>-1</v>
      </c>
      <c r="Q10">
        <f t="shared" si="3"/>
        <v>-1</v>
      </c>
      <c r="R10">
        <f t="shared" si="4"/>
        <v>-1</v>
      </c>
    </row>
    <row r="11" spans="1:18" x14ac:dyDescent="0.25">
      <c r="A11" t="s">
        <v>10</v>
      </c>
      <c r="B11" t="s">
        <v>0</v>
      </c>
      <c r="C11" s="1">
        <v>42230</v>
      </c>
      <c r="D11" s="1">
        <v>42663</v>
      </c>
      <c r="E11" s="3">
        <v>-10008</v>
      </c>
      <c r="F11">
        <v>-7479</v>
      </c>
      <c r="G11" s="1">
        <v>42389</v>
      </c>
      <c r="H11">
        <f t="shared" si="0"/>
        <v>159</v>
      </c>
      <c r="I11" t="s">
        <v>43</v>
      </c>
      <c r="J11">
        <v>-9150</v>
      </c>
      <c r="K11" s="5">
        <v>11371</v>
      </c>
      <c r="L11" s="7">
        <v>-10008</v>
      </c>
      <c r="M11" s="6">
        <v>8727</v>
      </c>
      <c r="N11">
        <f t="shared" si="1"/>
        <v>-1</v>
      </c>
      <c r="O11">
        <f t="shared" si="5"/>
        <v>-1</v>
      </c>
      <c r="P11">
        <f t="shared" si="2"/>
        <v>-1</v>
      </c>
      <c r="Q11">
        <f t="shared" si="3"/>
        <v>1</v>
      </c>
      <c r="R11">
        <f t="shared" si="4"/>
        <v>-1</v>
      </c>
    </row>
    <row r="12" spans="1:18" x14ac:dyDescent="0.25">
      <c r="A12" t="s">
        <v>11</v>
      </c>
      <c r="B12" t="s">
        <v>0</v>
      </c>
      <c r="C12" s="1">
        <v>42229</v>
      </c>
      <c r="D12" s="1">
        <v>42663</v>
      </c>
      <c r="E12">
        <v>-751</v>
      </c>
      <c r="F12">
        <v>-761</v>
      </c>
      <c r="G12" s="1">
        <v>42235</v>
      </c>
      <c r="H12">
        <f t="shared" si="0"/>
        <v>6</v>
      </c>
      <c r="I12" t="s">
        <v>36</v>
      </c>
      <c r="J12">
        <v>666</v>
      </c>
      <c r="K12" s="4">
        <v>322</v>
      </c>
      <c r="L12" s="4">
        <f>6985-10000</f>
        <v>-3015</v>
      </c>
      <c r="M12" s="6">
        <v>5259</v>
      </c>
      <c r="N12">
        <f t="shared" si="1"/>
        <v>1</v>
      </c>
      <c r="O12">
        <f t="shared" si="5"/>
        <v>-1</v>
      </c>
      <c r="P12">
        <f t="shared" si="2"/>
        <v>-1</v>
      </c>
      <c r="Q12">
        <f t="shared" si="3"/>
        <v>-1</v>
      </c>
      <c r="R12">
        <f t="shared" si="4"/>
        <v>-1</v>
      </c>
    </row>
    <row r="13" spans="1:18" x14ac:dyDescent="0.25">
      <c r="A13" t="s">
        <v>11</v>
      </c>
      <c r="B13" t="s">
        <v>0</v>
      </c>
      <c r="C13" s="1">
        <v>42228</v>
      </c>
      <c r="D13" s="1">
        <v>42663</v>
      </c>
      <c r="E13">
        <v>-848</v>
      </c>
      <c r="F13">
        <v>-761</v>
      </c>
      <c r="G13" s="1">
        <v>42290</v>
      </c>
      <c r="H13">
        <f t="shared" si="0"/>
        <v>62</v>
      </c>
      <c r="I13" t="s">
        <v>35</v>
      </c>
      <c r="J13">
        <v>666</v>
      </c>
      <c r="K13" s="4">
        <v>505</v>
      </c>
      <c r="L13" s="4">
        <f>5967-10000</f>
        <v>-4033</v>
      </c>
      <c r="M13" s="6">
        <v>5259</v>
      </c>
      <c r="N13">
        <f t="shared" si="1"/>
        <v>-1</v>
      </c>
      <c r="O13">
        <f t="shared" si="5"/>
        <v>-1</v>
      </c>
      <c r="P13">
        <f t="shared" si="2"/>
        <v>-1</v>
      </c>
      <c r="Q13">
        <f t="shared" si="3"/>
        <v>-1</v>
      </c>
      <c r="R13">
        <f t="shared" si="4"/>
        <v>-1</v>
      </c>
    </row>
    <row r="14" spans="1:18" x14ac:dyDescent="0.25">
      <c r="A14" t="s">
        <v>12</v>
      </c>
      <c r="B14" t="s">
        <v>0</v>
      </c>
      <c r="C14" s="1">
        <v>42227</v>
      </c>
      <c r="D14" s="1">
        <v>42663</v>
      </c>
      <c r="E14">
        <v>-2066</v>
      </c>
      <c r="F14">
        <v>-1338</v>
      </c>
      <c r="G14" s="1">
        <v>42243</v>
      </c>
      <c r="H14">
        <f t="shared" si="0"/>
        <v>16</v>
      </c>
      <c r="I14" t="s">
        <v>44</v>
      </c>
      <c r="J14">
        <v>-2514</v>
      </c>
      <c r="K14" s="4">
        <v>800</v>
      </c>
      <c r="L14" s="4">
        <f>6155-10000</f>
        <v>-3845</v>
      </c>
      <c r="M14" s="6">
        <v>5119</v>
      </c>
      <c r="N14">
        <f t="shared" si="1"/>
        <v>-1</v>
      </c>
      <c r="O14">
        <f t="shared" si="5"/>
        <v>1</v>
      </c>
      <c r="P14">
        <f t="shared" si="2"/>
        <v>-1</v>
      </c>
      <c r="Q14">
        <f t="shared" si="3"/>
        <v>-1</v>
      </c>
      <c r="R14">
        <f t="shared" si="4"/>
        <v>-1</v>
      </c>
    </row>
    <row r="15" spans="1:18" x14ac:dyDescent="0.25">
      <c r="A15" t="s">
        <v>13</v>
      </c>
      <c r="B15" t="s">
        <v>0</v>
      </c>
      <c r="C15" s="1">
        <v>42086</v>
      </c>
      <c r="D15" s="1">
        <v>42663</v>
      </c>
      <c r="E15" s="8">
        <v>10047</v>
      </c>
      <c r="F15">
        <v>-9532</v>
      </c>
      <c r="G15" s="1">
        <v>42535</v>
      </c>
      <c r="H15">
        <f t="shared" si="0"/>
        <v>449</v>
      </c>
      <c r="I15" t="s">
        <v>45</v>
      </c>
      <c r="J15">
        <v>-9305</v>
      </c>
      <c r="K15" s="5">
        <v>33207</v>
      </c>
      <c r="L15" s="5">
        <v>0</v>
      </c>
      <c r="M15" s="7">
        <v>13906</v>
      </c>
      <c r="N15">
        <f t="shared" si="1"/>
        <v>1</v>
      </c>
      <c r="O15">
        <f t="shared" si="5"/>
        <v>1</v>
      </c>
      <c r="P15">
        <f t="shared" si="2"/>
        <v>1</v>
      </c>
      <c r="Q15">
        <f t="shared" si="3"/>
        <v>1</v>
      </c>
      <c r="R15">
        <f t="shared" si="4"/>
        <v>-1</v>
      </c>
    </row>
    <row r="16" spans="1:18" x14ac:dyDescent="0.25">
      <c r="A16" t="s">
        <v>14</v>
      </c>
      <c r="B16" t="s">
        <v>4</v>
      </c>
      <c r="C16" s="1">
        <v>42079</v>
      </c>
      <c r="D16" s="1">
        <v>42663</v>
      </c>
      <c r="E16">
        <v>-3786</v>
      </c>
      <c r="F16">
        <v>302</v>
      </c>
      <c r="G16" s="1">
        <v>41925</v>
      </c>
      <c r="H16">
        <f t="shared" si="0"/>
        <v>-154</v>
      </c>
      <c r="I16" t="s">
        <v>46</v>
      </c>
      <c r="J16">
        <v>-1405</v>
      </c>
      <c r="K16" s="4">
        <v>443</v>
      </c>
      <c r="L16" s="4">
        <f>5423-10000</f>
        <v>-4577</v>
      </c>
      <c r="M16" s="6">
        <v>2085</v>
      </c>
      <c r="N16">
        <f t="shared" si="1"/>
        <v>-1</v>
      </c>
      <c r="O16">
        <f t="shared" si="5"/>
        <v>-1</v>
      </c>
      <c r="P16">
        <f t="shared" si="2"/>
        <v>-1</v>
      </c>
      <c r="Q16">
        <f t="shared" si="3"/>
        <v>-1</v>
      </c>
      <c r="R16">
        <f t="shared" si="4"/>
        <v>1</v>
      </c>
    </row>
    <row r="17" spans="1:18" x14ac:dyDescent="0.25">
      <c r="A17" t="s">
        <v>15</v>
      </c>
      <c r="B17" t="s">
        <v>0</v>
      </c>
      <c r="C17" s="1">
        <v>42075</v>
      </c>
      <c r="D17" s="1">
        <v>42663</v>
      </c>
      <c r="E17">
        <v>-4124</v>
      </c>
      <c r="F17">
        <v>-1574</v>
      </c>
      <c r="G17" s="1">
        <v>42243</v>
      </c>
      <c r="H17">
        <f t="shared" si="0"/>
        <v>168</v>
      </c>
      <c r="I17" t="s">
        <v>47</v>
      </c>
      <c r="J17">
        <v>10007</v>
      </c>
      <c r="K17" s="5">
        <v>10781</v>
      </c>
      <c r="L17" s="7">
        <f>2294-10000</f>
        <v>-7706</v>
      </c>
      <c r="M17" s="7">
        <v>10333</v>
      </c>
      <c r="N17">
        <f t="shared" si="1"/>
        <v>-1</v>
      </c>
      <c r="O17">
        <f t="shared" si="5"/>
        <v>-1</v>
      </c>
      <c r="P17">
        <f t="shared" si="2"/>
        <v>-1</v>
      </c>
      <c r="Q17">
        <f t="shared" si="3"/>
        <v>1</v>
      </c>
      <c r="R17">
        <f t="shared" si="4"/>
        <v>-1</v>
      </c>
    </row>
    <row r="18" spans="1:18" x14ac:dyDescent="0.25">
      <c r="A18" t="s">
        <v>9</v>
      </c>
      <c r="B18" t="s">
        <v>2</v>
      </c>
      <c r="C18" s="2">
        <v>42073</v>
      </c>
      <c r="D18" s="1">
        <v>42663</v>
      </c>
      <c r="E18" s="8">
        <v>1613</v>
      </c>
      <c r="F18">
        <v>-700</v>
      </c>
      <c r="G18" s="1">
        <f ca="1">TODAY()</f>
        <v>42668</v>
      </c>
      <c r="H18">
        <f t="shared" ca="1" si="0"/>
        <v>595</v>
      </c>
      <c r="I18" t="s">
        <v>41</v>
      </c>
      <c r="J18">
        <v>-3562</v>
      </c>
      <c r="K18" s="4">
        <v>1613</v>
      </c>
      <c r="L18" s="4">
        <f>8040-10000</f>
        <v>-1960</v>
      </c>
      <c r="M18" s="6">
        <v>2332</v>
      </c>
      <c r="N18">
        <f t="shared" si="1"/>
        <v>1</v>
      </c>
      <c r="O18">
        <f t="shared" si="5"/>
        <v>1</v>
      </c>
      <c r="P18">
        <f t="shared" si="2"/>
        <v>1</v>
      </c>
      <c r="Q18">
        <f t="shared" si="3"/>
        <v>1</v>
      </c>
      <c r="R18">
        <f t="shared" si="4"/>
        <v>-1</v>
      </c>
    </row>
    <row r="19" spans="1:18" x14ac:dyDescent="0.25">
      <c r="A19" t="s">
        <v>16</v>
      </c>
      <c r="B19" t="s">
        <v>4</v>
      </c>
      <c r="C19" s="1">
        <v>42068</v>
      </c>
      <c r="D19" s="1">
        <v>42663</v>
      </c>
      <c r="E19">
        <v>-2047</v>
      </c>
      <c r="F19">
        <v>-2539</v>
      </c>
      <c r="G19" s="1">
        <v>42170</v>
      </c>
      <c r="H19">
        <f t="shared" si="0"/>
        <v>102</v>
      </c>
      <c r="I19" t="s">
        <v>48</v>
      </c>
      <c r="J19">
        <v>-3305</v>
      </c>
      <c r="K19" s="5">
        <v>2121</v>
      </c>
      <c r="L19" s="7">
        <f>7953-10000</f>
        <v>-2047</v>
      </c>
      <c r="M19" s="6">
        <v>2539</v>
      </c>
      <c r="N19">
        <f t="shared" si="1"/>
        <v>1</v>
      </c>
      <c r="O19">
        <f t="shared" si="5"/>
        <v>1</v>
      </c>
      <c r="P19">
        <f t="shared" si="2"/>
        <v>-1</v>
      </c>
      <c r="Q19">
        <f t="shared" si="3"/>
        <v>1</v>
      </c>
      <c r="R19">
        <f t="shared" si="4"/>
        <v>-1</v>
      </c>
    </row>
    <row r="20" spans="1:18" x14ac:dyDescent="0.25">
      <c r="A20" t="s">
        <v>17</v>
      </c>
      <c r="B20" t="s">
        <v>0</v>
      </c>
      <c r="C20" s="1">
        <v>42066</v>
      </c>
      <c r="D20" s="1">
        <v>42653</v>
      </c>
      <c r="E20" s="8">
        <v>6006</v>
      </c>
      <c r="F20">
        <v>1236</v>
      </c>
      <c r="G20" s="1">
        <f ca="1">TODAY()</f>
        <v>42668</v>
      </c>
      <c r="H20">
        <f t="shared" ca="1" si="0"/>
        <v>602</v>
      </c>
      <c r="I20" t="s">
        <v>49</v>
      </c>
      <c r="J20">
        <v>1304</v>
      </c>
      <c r="K20" s="4">
        <v>6006</v>
      </c>
      <c r="L20" s="4">
        <f>9170-10000</f>
        <v>-830</v>
      </c>
      <c r="M20" s="4">
        <v>3990</v>
      </c>
      <c r="N20">
        <f t="shared" si="1"/>
        <v>1</v>
      </c>
      <c r="O20">
        <f t="shared" si="5"/>
        <v>1</v>
      </c>
      <c r="P20">
        <f t="shared" si="2"/>
        <v>1</v>
      </c>
      <c r="Q20">
        <f t="shared" si="3"/>
        <v>1</v>
      </c>
      <c r="R20">
        <f t="shared" si="4"/>
        <v>1</v>
      </c>
    </row>
    <row r="21" spans="1:18" x14ac:dyDescent="0.25">
      <c r="A21" t="s">
        <v>5</v>
      </c>
      <c r="B21" t="s">
        <v>4</v>
      </c>
      <c r="C21" s="1">
        <v>42065</v>
      </c>
      <c r="D21" s="1">
        <v>42662</v>
      </c>
      <c r="E21">
        <v>-109</v>
      </c>
      <c r="F21">
        <v>4953</v>
      </c>
      <c r="G21" s="1">
        <v>42114</v>
      </c>
      <c r="H21">
        <f t="shared" si="0"/>
        <v>49</v>
      </c>
      <c r="I21" t="s">
        <v>34</v>
      </c>
      <c r="J21">
        <v>-2656</v>
      </c>
      <c r="K21" s="4">
        <v>627</v>
      </c>
      <c r="L21" s="7">
        <f>7328-10000</f>
        <v>-2672</v>
      </c>
      <c r="M21" s="4">
        <v>5024</v>
      </c>
      <c r="N21">
        <f t="shared" si="1"/>
        <v>-1</v>
      </c>
      <c r="O21">
        <f t="shared" si="5"/>
        <v>1</v>
      </c>
      <c r="P21">
        <f t="shared" si="2"/>
        <v>-1</v>
      </c>
      <c r="Q21">
        <f t="shared" si="3"/>
        <v>-1</v>
      </c>
      <c r="R21">
        <f t="shared" si="4"/>
        <v>1</v>
      </c>
    </row>
    <row r="22" spans="1:18" x14ac:dyDescent="0.25">
      <c r="A22" t="s">
        <v>18</v>
      </c>
      <c r="B22" t="s">
        <v>0</v>
      </c>
      <c r="C22" s="1">
        <v>42062</v>
      </c>
      <c r="D22" s="1">
        <v>42662</v>
      </c>
      <c r="E22">
        <v>-393</v>
      </c>
      <c r="F22">
        <v>3909</v>
      </c>
      <c r="G22" s="1">
        <v>42479</v>
      </c>
      <c r="H22">
        <f t="shared" si="0"/>
        <v>417</v>
      </c>
      <c r="I22" t="s">
        <v>50</v>
      </c>
      <c r="J22">
        <v>-1832</v>
      </c>
      <c r="K22" s="5">
        <v>1691</v>
      </c>
      <c r="L22" s="7">
        <f>7472-10000</f>
        <v>-2528</v>
      </c>
      <c r="M22" s="7">
        <v>4061</v>
      </c>
      <c r="N22">
        <f t="shared" si="1"/>
        <v>-1</v>
      </c>
      <c r="O22">
        <f t="shared" si="5"/>
        <v>1</v>
      </c>
      <c r="P22">
        <f t="shared" si="2"/>
        <v>-1</v>
      </c>
      <c r="Q22">
        <f t="shared" si="3"/>
        <v>1</v>
      </c>
      <c r="R22">
        <f t="shared" si="4"/>
        <v>1</v>
      </c>
    </row>
    <row r="23" spans="1:18" x14ac:dyDescent="0.25">
      <c r="A23" t="s">
        <v>19</v>
      </c>
      <c r="B23" t="s">
        <v>4</v>
      </c>
      <c r="C23" s="1">
        <v>42061</v>
      </c>
      <c r="D23" s="1">
        <v>42662</v>
      </c>
      <c r="E23">
        <v>-963</v>
      </c>
      <c r="F23">
        <v>478</v>
      </c>
      <c r="G23" s="1">
        <v>42198</v>
      </c>
      <c r="H23">
        <f t="shared" si="0"/>
        <v>137</v>
      </c>
      <c r="I23" t="s">
        <v>47</v>
      </c>
      <c r="J23">
        <v>-1672</v>
      </c>
      <c r="K23" s="4">
        <v>187</v>
      </c>
      <c r="L23" s="4">
        <f>8027-10000</f>
        <v>-1973</v>
      </c>
      <c r="M23" s="6">
        <v>1022</v>
      </c>
      <c r="N23">
        <f t="shared" si="1"/>
        <v>-1</v>
      </c>
      <c r="O23">
        <f t="shared" si="5"/>
        <v>1</v>
      </c>
      <c r="P23">
        <f t="shared" si="2"/>
        <v>-1</v>
      </c>
      <c r="Q23">
        <f t="shared" si="3"/>
        <v>-1</v>
      </c>
      <c r="R23">
        <f t="shared" si="4"/>
        <v>1</v>
      </c>
    </row>
    <row r="24" spans="1:18" x14ac:dyDescent="0.25">
      <c r="A24" t="s">
        <v>20</v>
      </c>
      <c r="B24" t="s">
        <v>2</v>
      </c>
      <c r="C24" s="1">
        <v>42059</v>
      </c>
      <c r="D24" s="1">
        <v>42662</v>
      </c>
      <c r="E24" s="8">
        <v>9118</v>
      </c>
      <c r="F24">
        <v>-4212</v>
      </c>
      <c r="G24" s="1">
        <f ca="1">TODAY()</f>
        <v>42668</v>
      </c>
      <c r="H24">
        <f t="shared" ca="1" si="0"/>
        <v>609</v>
      </c>
      <c r="I24" t="s">
        <v>51</v>
      </c>
      <c r="J24">
        <v>-5216</v>
      </c>
      <c r="K24" s="4">
        <v>9118</v>
      </c>
      <c r="L24" s="4">
        <v>0</v>
      </c>
      <c r="M24" s="6">
        <v>6692</v>
      </c>
      <c r="N24">
        <f t="shared" si="1"/>
        <v>1</v>
      </c>
      <c r="O24">
        <f t="shared" si="5"/>
        <v>1</v>
      </c>
      <c r="P24">
        <f t="shared" si="2"/>
        <v>1</v>
      </c>
      <c r="Q24">
        <f t="shared" si="3"/>
        <v>1</v>
      </c>
      <c r="R24">
        <f t="shared" si="4"/>
        <v>-1</v>
      </c>
    </row>
    <row r="25" spans="1:18" x14ac:dyDescent="0.25">
      <c r="A25" t="s">
        <v>21</v>
      </c>
      <c r="B25" t="s">
        <v>0</v>
      </c>
      <c r="C25" s="1">
        <v>42054</v>
      </c>
      <c r="D25" s="1">
        <v>42662</v>
      </c>
      <c r="E25">
        <v>-576</v>
      </c>
      <c r="F25">
        <v>-1603</v>
      </c>
      <c r="G25" s="1">
        <v>42058</v>
      </c>
      <c r="H25">
        <f t="shared" si="0"/>
        <v>4</v>
      </c>
      <c r="I25" t="s">
        <v>52</v>
      </c>
      <c r="J25">
        <v>1481</v>
      </c>
      <c r="K25" s="4">
        <v>668</v>
      </c>
      <c r="L25" s="4">
        <f>7244-10000</f>
        <v>-2756</v>
      </c>
      <c r="M25" s="6">
        <v>3361</v>
      </c>
      <c r="N25">
        <f t="shared" si="1"/>
        <v>1</v>
      </c>
      <c r="O25">
        <f t="shared" si="5"/>
        <v>-1</v>
      </c>
      <c r="P25">
        <f t="shared" si="2"/>
        <v>-1</v>
      </c>
      <c r="Q25">
        <f t="shared" si="3"/>
        <v>-1</v>
      </c>
      <c r="R25">
        <f t="shared" si="4"/>
        <v>-1</v>
      </c>
    </row>
    <row r="26" spans="1:18" x14ac:dyDescent="0.25">
      <c r="A26" t="s">
        <v>18</v>
      </c>
      <c r="B26" t="s">
        <v>4</v>
      </c>
      <c r="C26" s="1">
        <v>42053</v>
      </c>
      <c r="D26" s="1">
        <v>42662</v>
      </c>
      <c r="E26">
        <v>-2246</v>
      </c>
      <c r="F26">
        <v>4828</v>
      </c>
      <c r="G26" s="1">
        <v>42079</v>
      </c>
      <c r="H26">
        <f t="shared" si="0"/>
        <v>26</v>
      </c>
      <c r="I26" t="s">
        <v>53</v>
      </c>
      <c r="J26">
        <v>1375</v>
      </c>
      <c r="K26" s="4">
        <v>0</v>
      </c>
      <c r="L26" s="4">
        <f>7556-10000</f>
        <v>-2444</v>
      </c>
      <c r="M26" s="4">
        <v>5040</v>
      </c>
      <c r="N26">
        <f t="shared" si="1"/>
        <v>-1</v>
      </c>
      <c r="O26">
        <f t="shared" si="5"/>
        <v>-1</v>
      </c>
      <c r="P26">
        <f t="shared" si="2"/>
        <v>-1</v>
      </c>
      <c r="Q26">
        <f t="shared" si="3"/>
        <v>-1</v>
      </c>
      <c r="R26">
        <f t="shared" si="4"/>
        <v>1</v>
      </c>
    </row>
    <row r="27" spans="1:18" x14ac:dyDescent="0.25">
      <c r="A27" t="s">
        <v>22</v>
      </c>
      <c r="B27" t="s">
        <v>4</v>
      </c>
      <c r="C27" s="1">
        <v>42045</v>
      </c>
      <c r="D27" s="1">
        <v>42662</v>
      </c>
      <c r="E27" s="8">
        <v>3060</v>
      </c>
      <c r="F27">
        <v>-291</v>
      </c>
      <c r="G27" s="1">
        <v>42646</v>
      </c>
      <c r="H27">
        <f>G27-C27</f>
        <v>601</v>
      </c>
      <c r="I27" t="s">
        <v>54</v>
      </c>
      <c r="J27">
        <v>-7918</v>
      </c>
      <c r="K27" s="4">
        <v>3060</v>
      </c>
      <c r="L27" s="4">
        <f>6755-10000</f>
        <v>-3245</v>
      </c>
      <c r="M27" s="6">
        <v>4674</v>
      </c>
      <c r="N27">
        <f t="shared" si="1"/>
        <v>1</v>
      </c>
      <c r="O27">
        <f t="shared" si="5"/>
        <v>1</v>
      </c>
      <c r="P27">
        <f t="shared" si="2"/>
        <v>1</v>
      </c>
      <c r="Q27">
        <f t="shared" si="3"/>
        <v>1</v>
      </c>
      <c r="R27">
        <f t="shared" si="4"/>
        <v>-1</v>
      </c>
    </row>
    <row r="28" spans="1:18" x14ac:dyDescent="0.25">
      <c r="C28" s="1"/>
      <c r="D28" s="1"/>
      <c r="E28" s="9"/>
      <c r="G28" s="1"/>
      <c r="K28" s="4"/>
      <c r="L28" s="4"/>
      <c r="M28" s="7"/>
    </row>
    <row r="29" spans="1:18" x14ac:dyDescent="0.25">
      <c r="E29">
        <f>SUBTOTAL(9,E2:E27)</f>
        <v>4600</v>
      </c>
      <c r="F29">
        <f>SUBTOTAL(9,F2:F27)</f>
        <v>-10740</v>
      </c>
      <c r="J29">
        <f>SUBTOTAL(9,J2:J27)</f>
        <v>-39623</v>
      </c>
      <c r="K29">
        <f>SUBTOTAL(9,K2:K27)</f>
        <v>92407</v>
      </c>
      <c r="L29">
        <f>SUBTOTAL(9,L2:L27)</f>
        <v>-73490</v>
      </c>
      <c r="M29">
        <f>SUBTOTAL(9,M2:M27)</f>
        <v>115319</v>
      </c>
      <c r="N29">
        <f>SUM(N2:N27)</f>
        <v>-6</v>
      </c>
      <c r="O29">
        <f>SUM(O2:O27)</f>
        <v>6</v>
      </c>
      <c r="P29">
        <f>SUM(P2:P27)</f>
        <v>-8</v>
      </c>
      <c r="Q29">
        <f>SUM(Q2:Q27)</f>
        <v>2</v>
      </c>
      <c r="R29">
        <f>SUM(R2:R27)</f>
        <v>-2</v>
      </c>
    </row>
    <row r="30" spans="1:18" x14ac:dyDescent="0.25">
      <c r="E30">
        <f>SUBTOTAL(2,E2:E27)</f>
        <v>26</v>
      </c>
      <c r="F30">
        <f>SUBTOTAL(2,F2:F27)</f>
        <v>26</v>
      </c>
      <c r="K30">
        <f>SUBTOTAL(2,K2:K27)</f>
        <v>26</v>
      </c>
      <c r="L30">
        <f t="shared" ref="L30:M30" si="6">SUBTOTAL(2,L2:L27)</f>
        <v>26</v>
      </c>
      <c r="M30">
        <f t="shared" si="6"/>
        <v>26</v>
      </c>
      <c r="N30">
        <f>SUBTOTAL(2,N2:N27)</f>
        <v>26</v>
      </c>
      <c r="O30">
        <f t="shared" ref="O30:R30" si="7">SUBTOTAL(2,O2:O27)</f>
        <v>26</v>
      </c>
      <c r="P30">
        <f t="shared" si="7"/>
        <v>26</v>
      </c>
      <c r="Q30">
        <f t="shared" si="7"/>
        <v>26</v>
      </c>
      <c r="R30">
        <f t="shared" si="7"/>
        <v>26</v>
      </c>
    </row>
    <row r="31" spans="1:18" x14ac:dyDescent="0.25">
      <c r="E31" s="10">
        <f>E29/(E30*10000)</f>
        <v>1.7692307692307691E-2</v>
      </c>
      <c r="F31" s="10">
        <f>F29/(F30*10000)</f>
        <v>-4.1307692307692309E-2</v>
      </c>
      <c r="K31" s="10">
        <f>K29/(K30*10000)</f>
        <v>0.35541153846153845</v>
      </c>
      <c r="L31" s="10">
        <f t="shared" ref="L31:M31" si="8">L29/(L30*10000)</f>
        <v>-0.28265384615384614</v>
      </c>
      <c r="M31" s="10">
        <f t="shared" si="8"/>
        <v>0.44353461538461536</v>
      </c>
    </row>
  </sheetData>
  <autoFilter ref="A1:R27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Signalgorithm Summary Oct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2016-10-18T15:36:35Z</dcterms:created>
  <dcterms:modified xsi:type="dcterms:W3CDTF">2016-10-25T17:23:01Z</dcterms:modified>
</cp:coreProperties>
</file>